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ocumenti Nino\Summer School\Scuole 2021\Format d'iscrizione\"/>
    </mc:Choice>
  </mc:AlternateContent>
  <bookViews>
    <workbookView xWindow="240" yWindow="45" windowWidth="11790" windowHeight="5520"/>
  </bookViews>
  <sheets>
    <sheet name="Foglio1" sheetId="1" r:id="rId1"/>
    <sheet name="Foglio2" sheetId="2" r:id="rId2"/>
    <sheet name="Foglio3" sheetId="3" r:id="rId3"/>
  </sheets>
  <definedNames>
    <definedName name="Alumno">Foglio2!$B$14:$C$14</definedName>
    <definedName name="Alumno2">Foglio2!$B$14:$D$14</definedName>
    <definedName name="Discag">Foglio2!$B$15:$C$15</definedName>
    <definedName name="Discag2">Foglio2!$B$15:$D$15</definedName>
    <definedName name="FatturazionePubblica">Foglio2!$K$2:$L$2</definedName>
    <definedName name="FatturazionePubblica2">Foglio2!$K$2:$N$2</definedName>
    <definedName name="Posizione">Foglio2!$A$7:$A$12</definedName>
    <definedName name="Posizione2">Foglio2!$A$7:$A$13</definedName>
    <definedName name="Settimana1">Foglio2!$G$1:$G$2</definedName>
    <definedName name="Settimana1a">Foglio2!$G$1:$G$3</definedName>
    <definedName name="Settimana2">Foglio2!$G$4:$G$5</definedName>
    <definedName name="Settimana2a">Foglio2!$G$4:$G$6</definedName>
    <definedName name="Settimana3">Foglio2!$G$7:$G$8</definedName>
    <definedName name="Settimana3a">Foglio2!$G$7:$G$9</definedName>
    <definedName name="Settimana4">Foglio2!$G$10:$G$11</definedName>
    <definedName name="Settimana4a">Foglio2!$G$10:$G$12</definedName>
  </definedNames>
  <calcPr calcId="162913"/>
</workbook>
</file>

<file path=xl/calcChain.xml><?xml version="1.0" encoding="utf-8"?>
<calcChain xmlns="http://schemas.openxmlformats.org/spreadsheetml/2006/main">
  <c r="B206" i="1" l="1"/>
  <c r="AA30" i="2"/>
  <c r="C162" i="1"/>
  <c r="E21" i="2"/>
  <c r="E19" i="2"/>
  <c r="H18" i="2"/>
  <c r="H17" i="2"/>
  <c r="H16" i="2"/>
  <c r="AA27" i="2"/>
  <c r="AA26" i="2"/>
  <c r="O6" i="2"/>
  <c r="AA25" i="2"/>
  <c r="B88" i="1"/>
  <c r="C187" i="1"/>
  <c r="O1" i="2"/>
  <c r="AB64" i="1"/>
  <c r="E20" i="2"/>
  <c r="E3" i="2"/>
  <c r="W7" i="2"/>
  <c r="E13" i="2"/>
  <c r="E8" i="2"/>
  <c r="E9" i="2"/>
  <c r="E10" i="2"/>
  <c r="E11" i="2"/>
  <c r="E12" i="2"/>
  <c r="AB37" i="1"/>
  <c r="E7" i="2"/>
  <c r="H8" i="2"/>
  <c r="H5" i="2"/>
  <c r="H7" i="2"/>
  <c r="H10" i="2"/>
  <c r="C163" i="1"/>
  <c r="H4" i="2"/>
  <c r="H2" i="2"/>
  <c r="H1" i="2"/>
  <c r="T114" i="1"/>
  <c r="C114" i="1"/>
  <c r="O14" i="2"/>
  <c r="O16" i="2"/>
  <c r="O15" i="2"/>
  <c r="H13" i="2"/>
  <c r="E5" i="2"/>
  <c r="O12" i="2"/>
  <c r="O11" i="2"/>
  <c r="H15" i="2"/>
  <c r="H14" i="2"/>
  <c r="E6" i="2"/>
  <c r="E4" i="2"/>
  <c r="E2" i="2"/>
  <c r="E1" i="2"/>
  <c r="F27" i="2"/>
  <c r="V7" i="2"/>
  <c r="U7" i="2"/>
  <c r="C161" i="1"/>
  <c r="I203" i="1"/>
  <c r="Q177" i="1"/>
  <c r="C160" i="1"/>
  <c r="K177" i="1"/>
  <c r="O17" i="2"/>
  <c r="E17" i="2"/>
  <c r="F28" i="2"/>
  <c r="J25" i="2"/>
  <c r="AB35" i="1"/>
  <c r="X7" i="2"/>
  <c r="T3" i="2"/>
  <c r="V92" i="1"/>
  <c r="T7" i="2"/>
  <c r="AB47" i="1"/>
  <c r="F184" i="1"/>
  <c r="F22" i="2"/>
  <c r="A33" i="2"/>
  <c r="AA29" i="2"/>
  <c r="AB66" i="1"/>
  <c r="F25" i="2"/>
  <c r="F26" i="2"/>
  <c r="AB80" i="1"/>
  <c r="B205" i="1"/>
  <c r="J167" i="1"/>
  <c r="C125" i="1"/>
  <c r="C135" i="1"/>
  <c r="B109" i="1"/>
  <c r="F118" i="1"/>
  <c r="C195" i="1"/>
  <c r="C176" i="1"/>
  <c r="C179" i="1"/>
  <c r="C156" i="1"/>
  <c r="I116" i="1"/>
  <c r="C112" i="1"/>
  <c r="C131" i="1"/>
  <c r="C191" i="1"/>
  <c r="C132" i="1"/>
  <c r="C194" i="1"/>
  <c r="J104" i="1"/>
  <c r="C158" i="1"/>
  <c r="E130" i="1"/>
  <c r="C157" i="1"/>
  <c r="C198" i="1"/>
  <c r="C124" i="1"/>
  <c r="C127" i="1"/>
  <c r="C133" i="1"/>
  <c r="C190" i="1"/>
  <c r="B172" i="1"/>
  <c r="C121" i="1"/>
  <c r="U112" i="1"/>
  <c r="E157" i="1"/>
  <c r="T118" i="1"/>
  <c r="C134" i="1"/>
  <c r="C122" i="1"/>
  <c r="C116" i="1"/>
  <c r="C130" i="1"/>
  <c r="C120" i="1"/>
  <c r="AB14" i="1"/>
</calcChain>
</file>

<file path=xl/sharedStrings.xml><?xml version="1.0" encoding="utf-8"?>
<sst xmlns="http://schemas.openxmlformats.org/spreadsheetml/2006/main" count="250" uniqueCount="229">
  <si>
    <t>Dati del partecipante</t>
  </si>
  <si>
    <t>Nome</t>
  </si>
  <si>
    <t>Cognome</t>
  </si>
  <si>
    <t>Università</t>
  </si>
  <si>
    <t>Impresa profit</t>
  </si>
  <si>
    <t>Professore Ordinario/Associato</t>
  </si>
  <si>
    <t>Dottorando</t>
  </si>
  <si>
    <t>Dipartimento</t>
  </si>
  <si>
    <t>Si</t>
  </si>
  <si>
    <t>No</t>
  </si>
  <si>
    <t>Dati di fatturazione</t>
  </si>
  <si>
    <t>Intestazione</t>
  </si>
  <si>
    <t>Codice Fiscale / Partita IVA</t>
  </si>
  <si>
    <t>Città (Provincia)</t>
  </si>
  <si>
    <t>CAP</t>
  </si>
  <si>
    <t>e-mail</t>
  </si>
  <si>
    <t>(ovvero)</t>
  </si>
  <si>
    <t>Telefono</t>
  </si>
  <si>
    <t>Altro (specificare)</t>
  </si>
  <si>
    <t>Quota d'iscrizione</t>
  </si>
  <si>
    <t>Privacy - Informativa ai sensi dell’art. 13 D.lgs 30.6.2003, n. 196 e succ. convenzioni. Ai sensi del D.lgs n. 196/2003 le informazioni fornite verranno trattate esclusivamente per finalità di gestione amministrativa dei corsi (contabilità, logistica, formazione elenchi).</t>
  </si>
  <si>
    <t>nome</t>
  </si>
  <si>
    <t>cognome</t>
  </si>
  <si>
    <t>uni</t>
  </si>
  <si>
    <t>dip</t>
  </si>
  <si>
    <t>impresa</t>
  </si>
  <si>
    <t>Alumno</t>
  </si>
  <si>
    <t>Unical</t>
  </si>
  <si>
    <t>INT</t>
  </si>
  <si>
    <t>IND</t>
  </si>
  <si>
    <t>CIT</t>
  </si>
  <si>
    <t>CFPI</t>
  </si>
  <si>
    <t>TEL</t>
  </si>
  <si>
    <t>FATTPUB</t>
  </si>
  <si>
    <t>ASSEGNO</t>
  </si>
  <si>
    <t>BONIFICO</t>
  </si>
  <si>
    <t>#scuole</t>
  </si>
  <si>
    <t>Imponibile</t>
  </si>
  <si>
    <t>casi</t>
  </si>
  <si>
    <t>Quota</t>
  </si>
  <si>
    <t>Profit</t>
  </si>
  <si>
    <t>Codice</t>
  </si>
  <si>
    <t>check dati partecipanti</t>
  </si>
  <si>
    <t>Uni</t>
  </si>
  <si>
    <t>check posizione</t>
  </si>
  <si>
    <t>scuole1sett</t>
  </si>
  <si>
    <t>check fatt pub</t>
  </si>
  <si>
    <t>tot</t>
  </si>
  <si>
    <t>Bonifico bancario intestato a Università degli Studi della Calabria su c/c</t>
  </si>
  <si>
    <t>Modalità di pagamento:</t>
  </si>
  <si>
    <t>,</t>
  </si>
  <si>
    <t xml:space="preserve"> </t>
  </si>
  <si>
    <t xml:space="preserve">con sede legale in </t>
  </si>
  <si>
    <t xml:space="preserve">Il </t>
  </si>
  <si>
    <t>(La fattura sarà esente da IVA ai sensi dell'art. 10, punto 20, del DPR 633/1972)</t>
  </si>
  <si>
    <t xml:space="preserve">Nato a </t>
  </si>
  <si>
    <t>il</t>
  </si>
  <si>
    <t>Nome Diret</t>
  </si>
  <si>
    <t>Nato a</t>
  </si>
  <si>
    <t>Nato il</t>
  </si>
  <si>
    <t>10000</t>
  </si>
  <si>
    <t>10001</t>
  </si>
  <si>
    <t>10021</t>
  </si>
  <si>
    <t>10031</t>
  </si>
  <si>
    <t>10100</t>
  </si>
  <si>
    <t>10101</t>
  </si>
  <si>
    <t>10121</t>
  </si>
  <si>
    <t>10131</t>
  </si>
  <si>
    <t>11000</t>
  </si>
  <si>
    <t>11001</t>
  </si>
  <si>
    <t>11021</t>
  </si>
  <si>
    <t>11031</t>
  </si>
  <si>
    <t>11100</t>
  </si>
  <si>
    <t>11101</t>
  </si>
  <si>
    <t>11121</t>
  </si>
  <si>
    <t>11131</t>
  </si>
  <si>
    <t>20000</t>
  </si>
  <si>
    <t>20001</t>
  </si>
  <si>
    <t>20021</t>
  </si>
  <si>
    <t>20031</t>
  </si>
  <si>
    <t>20100</t>
  </si>
  <si>
    <t>20101</t>
  </si>
  <si>
    <t>20121</t>
  </si>
  <si>
    <t>20131</t>
  </si>
  <si>
    <t>21000</t>
  </si>
  <si>
    <t>21001</t>
  </si>
  <si>
    <t>21021</t>
  </si>
  <si>
    <t>21031</t>
  </si>
  <si>
    <t>21100</t>
  </si>
  <si>
    <t>21101</t>
  </si>
  <si>
    <t>21121</t>
  </si>
  <si>
    <t>21131</t>
  </si>
  <si>
    <t>30000</t>
  </si>
  <si>
    <t>30001</t>
  </si>
  <si>
    <t>30021</t>
  </si>
  <si>
    <t>30031</t>
  </si>
  <si>
    <t>30100</t>
  </si>
  <si>
    <t>30101</t>
  </si>
  <si>
    <t>30121</t>
  </si>
  <si>
    <t>30131</t>
  </si>
  <si>
    <t>31000</t>
  </si>
  <si>
    <t>31001</t>
  </si>
  <si>
    <t>31021</t>
  </si>
  <si>
    <t>31031</t>
  </si>
  <si>
    <t>31100</t>
  </si>
  <si>
    <t>31101</t>
  </si>
  <si>
    <t>31121</t>
  </si>
  <si>
    <t>31131</t>
  </si>
  <si>
    <t>40000</t>
  </si>
  <si>
    <t>40001</t>
  </si>
  <si>
    <t>40021</t>
  </si>
  <si>
    <t>40031</t>
  </si>
  <si>
    <t>40100</t>
  </si>
  <si>
    <t>40101</t>
  </si>
  <si>
    <t>40121</t>
  </si>
  <si>
    <t>40131</t>
  </si>
  <si>
    <t>41000</t>
  </si>
  <si>
    <t>41001</t>
  </si>
  <si>
    <t>41021</t>
  </si>
  <si>
    <t>41031</t>
  </si>
  <si>
    <t>41100</t>
  </si>
  <si>
    <t>41101</t>
  </si>
  <si>
    <t>41121</t>
  </si>
  <si>
    <t>41131</t>
  </si>
  <si>
    <t>10041</t>
  </si>
  <si>
    <t>10141</t>
  </si>
  <si>
    <t>11041</t>
  </si>
  <si>
    <t>11141</t>
  </si>
  <si>
    <t>20041</t>
  </si>
  <si>
    <t>20141</t>
  </si>
  <si>
    <t>21041</t>
  </si>
  <si>
    <t>21141</t>
  </si>
  <si>
    <t>30041</t>
  </si>
  <si>
    <t>30141</t>
  </si>
  <si>
    <t>31041</t>
  </si>
  <si>
    <t>31141</t>
  </si>
  <si>
    <t>40041</t>
  </si>
  <si>
    <t>40141</t>
  </si>
  <si>
    <t>41041</t>
  </si>
  <si>
    <t>41141</t>
  </si>
  <si>
    <t>NDott</t>
  </si>
  <si>
    <t>Ndott</t>
  </si>
  <si>
    <r>
      <t>Totale da pagare</t>
    </r>
    <r>
      <rPr>
        <b/>
        <sz val="12"/>
        <color indexed="42"/>
        <rFont val="Calibri"/>
        <family val="2"/>
      </rPr>
      <t xml:space="preserve">  €</t>
    </r>
  </si>
  <si>
    <t>NoFattPub</t>
  </si>
  <si>
    <t xml:space="preserve"> (quale rappresentante legale),</t>
  </si>
  <si>
    <t>;</t>
  </si>
  <si>
    <t>Analisi econometriche - Corso base</t>
  </si>
  <si>
    <t>Analisi multivariata per la ricerca sociale</t>
  </si>
  <si>
    <t>Ricerche qualitative</t>
  </si>
  <si>
    <t>Modelli di equazioni strutturali - Corso base</t>
  </si>
  <si>
    <t xml:space="preserve">Letto, firmato e sottoscritto il </t>
  </si>
  <si>
    <t>10051</t>
  </si>
  <si>
    <t>10151</t>
  </si>
  <si>
    <t>11051</t>
  </si>
  <si>
    <t>11151</t>
  </si>
  <si>
    <t>20051</t>
  </si>
  <si>
    <t>20151</t>
  </si>
  <si>
    <t>21051</t>
  </si>
  <si>
    <t>21151</t>
  </si>
  <si>
    <t>30051</t>
  </si>
  <si>
    <t>30151</t>
  </si>
  <si>
    <t>31051</t>
  </si>
  <si>
    <t>31151</t>
  </si>
  <si>
    <t>40051</t>
  </si>
  <si>
    <t>40151</t>
  </si>
  <si>
    <t>41051</t>
  </si>
  <si>
    <t>41151</t>
  </si>
  <si>
    <t>somma  di €</t>
  </si>
  <si>
    <t>CF/P.IVA</t>
  </si>
  <si>
    <t>Indirizzo</t>
  </si>
  <si>
    <t>Le attività formative concertate iniziano il</t>
  </si>
  <si>
    <t xml:space="preserve">e terminano il </t>
  </si>
  <si>
    <t>Il succitato corrispettivo sarà versato al Dipartimento all'atto dell'iscrizione, mediante bonifico bancario su conto corrente:</t>
  </si>
  <si>
    <t>- la scuola di Analisi multivariata per la ricerca sociale, che concerne l’analisi delle principali tecniche di associazione e classificazione per la ricerca sociale sotto il profilo teorico e applicativo;</t>
  </si>
  <si>
    <t>- la scuola di Ricerche qualitative, che affronta il senso, le potenzialità, le complessità e i limiti principali di un progetto di ricerca qualitativo, partendo dal suo design per arrivare alla fase di reporting;</t>
  </si>
  <si>
    <t xml:space="preserve">    nato/a a </t>
  </si>
  <si>
    <t>Ricercatore TD/TI</t>
  </si>
  <si>
    <t>Assegnista</t>
  </si>
  <si>
    <t>Research Assistant</t>
  </si>
  <si>
    <r>
      <rPr>
        <b/>
        <u/>
        <sz val="13"/>
        <color indexed="42"/>
        <rFont val="Calibri"/>
        <family val="2"/>
      </rPr>
      <t>Posizione</t>
    </r>
    <r>
      <rPr>
        <b/>
        <sz val="13"/>
        <color indexed="42"/>
        <rFont val="Calibri"/>
        <family val="2"/>
      </rPr>
      <t xml:space="preserve"> </t>
    </r>
    <r>
      <rPr>
        <b/>
        <sz val="10"/>
        <color indexed="42"/>
        <rFont val="Calibri"/>
        <family val="2"/>
      </rPr>
      <t>(selezionare la propria posizione dall'elenco a discesa)</t>
    </r>
  </si>
  <si>
    <t>Discag</t>
  </si>
  <si>
    <r>
      <t>Summer School</t>
    </r>
    <r>
      <rPr>
        <b/>
        <sz val="13"/>
        <color indexed="42"/>
        <rFont val="Calibri"/>
        <family val="2"/>
      </rPr>
      <t xml:space="preserve"> </t>
    </r>
    <r>
      <rPr>
        <b/>
        <sz val="10"/>
        <color indexed="42"/>
        <rFont val="Calibri"/>
        <family val="2"/>
      </rPr>
      <t>(selezionare dagli elenchi a discesa la/le scuola/e a cui si richiede l'iscrizione)</t>
    </r>
  </si>
  <si>
    <t>Settimana</t>
  </si>
  <si>
    <t>Scuole</t>
  </si>
  <si>
    <t>Se è stato selezionato "Altro", specificare la posizione</t>
  </si>
  <si>
    <t>(selezionare la propria risposta dall'elenco a discesa)</t>
  </si>
  <si>
    <t>- la scuola di Modelli di equazioni strutturali - Corso base, che affronta l’analisi dei modelli fattoriali confermativi e di path analysis tra variabili latenti;</t>
  </si>
  <si>
    <t>Text mining</t>
  </si>
  <si>
    <t>Text Mining</t>
  </si>
  <si>
    <t>- la scuola di Text Mining (in lingua inglese), che affronta i temi della codifica e interpretazione di testi sulla base di modelli linguistici e semantici applicati al text mining;</t>
  </si>
  <si>
    <t>Analisi econometriche - Corso avanzato</t>
  </si>
  <si>
    <t>Modelli di equazioni strutturali - Corso avanzato</t>
  </si>
  <si>
    <t>- la scuola di Analisi econometriche - Corso base, che affronta l’analisi dei modelli econometrici di base, sia sotto il profilo teorico che applicativo, con particolare riferimento al modello di regressione lineare multipla;</t>
  </si>
  <si>
    <t>- la scuola di Analisi econometriche - Corso avanzato, che affronta modelli econometrici avanzati che considerano variabili dipendenti qualitative;</t>
  </si>
  <si>
    <t>Per il Dipartimento di Scienze Aziendali e Giuridiche, il Direttore Alfio Cariola</t>
  </si>
  <si>
    <t>19-23 luglio 2021</t>
  </si>
  <si>
    <t>26-30 luglio 2021</t>
  </si>
  <si>
    <t>30 agosto - 3 settembre 2021</t>
  </si>
  <si>
    <t>6-10 settembre 2021</t>
  </si>
  <si>
    <t>Luogo di nascita</t>
  </si>
  <si>
    <t>Data di nascita</t>
  </si>
  <si>
    <t>Data</t>
  </si>
  <si>
    <t>Luogo</t>
  </si>
  <si>
    <t>Università pubblica</t>
  </si>
  <si>
    <t>Università privata</t>
  </si>
  <si>
    <t>Soggetto privato</t>
  </si>
  <si>
    <t>totale</t>
  </si>
  <si>
    <t>Tel</t>
  </si>
  <si>
    <t>totale Uni</t>
  </si>
  <si>
    <t>check dati fatturazione</t>
  </si>
  <si>
    <t>Indirizzo di residenza</t>
  </si>
  <si>
    <t>Residenza</t>
  </si>
  <si>
    <t>Dati del rappresentante legale dell'Istituzione Universitaria</t>
  </si>
  <si>
    <t>Tot</t>
  </si>
  <si>
    <t>Indicare (RIGOROSAMENTE) la causale: Cognome Nome SS2021 U.O. 2024 DISCAG</t>
  </si>
  <si>
    <t>Firma del partecipante per accettazione</t>
  </si>
  <si>
    <t>- la scuola di Modelli di equazioni strutturali - Corso avanzato, che tratta l'applicazione di modelli di equazioni strutturali multi-gruppo, di mediazione e moderazione e di test per il common method bias.</t>
  </si>
  <si>
    <t>Per ogni ambito (corso), l'attività di formazione consiste in 40 ore circa di didattica online e di esercitazioni guidate e individuali, oltre a 10 ore di self-study. Ogni corso prevede un minimo di 12 e un massimo di 16 partecipanti.</t>
  </si>
  <si>
    <t>Nel   caso  specifico,   il   committente   riconoscerà   al  Dipartimento,  per   l'esecuzione   delle   attività   richieste,   una</t>
  </si>
  <si>
    <t>intestato a Università della Calabria, U.O. 2024; causale del bonifico: Cognome Nome SS2021 U.O. 2024 DISCAG. Il Dipartimento emetterà fattura del corrispettivo pattuito e incassato.</t>
  </si>
  <si>
    <t>Ai sensi del D.lgs n. 196/2003, le informazioni fornite verranno trattate esclusivamente per finalità di gestione amministrativa dei corsi (contabilità, logistica, formazione elenchi). Ogni partecipante avrà accesso, con l’utilizzo di appositi codici, ai materiali didattici e alle lezioni in streaming delle scuole ed è consapevole che i dati acquisiti in formato audio o video si configurano a tutti gli effetti come “dati personali” (art. 4, co. 1, lett. b) del “Codice in materia di protezione dei dati personali”, approvato con d.lgs. 30 giugno 2003 n. 196) e la loro diffusione o comunicazione può avvenire soltanto dopo che la persona interessata sia stata debitamente informata in ordine alle successive modalità di utilizzo dei dati, con particolare riferimento all’eventualità che i dati siano diffusi o comunicati ed abbia per ciò manifestato il suo esplicito ed inequivoco consenso (artt. 13 e 23 d.lgs. 30 giugno 2003 n. 196);  di conseguenza non è consentito copiare, alterare, pubblicare e distribuire il materiale didattico e le registrazioni audio-video delle lezioni.</t>
  </si>
  <si>
    <t>La quota per la partecipazione a ogni singola scuola è di € 650. Tale quota è esente da IVA ai sensi dell'art. 10, punto 20, del DPR 633/1972, e comprende la partecipazione alla/e scuola/e selezionata/e e il materiale didattico. Le quote versate non sono rimborsabili, a meno di comunicazione di rinuncia a g.miceli@unical.it entro 21 giorni dall'inizio della prima scuola da frequentare.</t>
  </si>
  <si>
    <t>Fatturazione a (e pagamento a carico di)</t>
  </si>
  <si>
    <t>La quota d'iscrizione comprende la partecipazione alla/e scuola/e selezionata/e, il libro di testo e il materiale didattico.</t>
  </si>
  <si>
    <t>Università pubblica / Ente pubblico</t>
  </si>
  <si>
    <t>Università privata / Impresa privata</t>
  </si>
  <si>
    <t>Persona fisica</t>
  </si>
  <si>
    <t>(compilare solo in caso di fatturazione a Istituzione Universitaria pubblica o privata, a ente pubblico o impresa privata)</t>
  </si>
  <si>
    <t>Nome e cognome del Legale rappresentante dell'Istituzione/Impresa (e.g., Direttore del Dipartimento)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</si>
</sst>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5" formatCode="d/m/yyyy;@"/>
  </numFmts>
  <fonts count="32" x14ac:knownFonts="1">
    <font>
      <sz val="11"/>
      <color theme="1"/>
      <name val="Calibri"/>
      <family val="2"/>
      <scheme val="minor"/>
    </font>
    <font>
      <b/>
      <sz val="10"/>
      <color indexed="42"/>
      <name val="Calibri"/>
      <family val="2"/>
    </font>
    <font>
      <b/>
      <sz val="13"/>
      <color indexed="42"/>
      <name val="Calibri"/>
      <family val="2"/>
    </font>
    <font>
      <b/>
      <sz val="12"/>
      <color indexed="42"/>
      <name val="Calibri"/>
      <family val="2"/>
    </font>
    <font>
      <b/>
      <u/>
      <sz val="13"/>
      <color indexed="42"/>
      <name val="Calibri"/>
      <family val="2"/>
    </font>
    <font>
      <b/>
      <sz val="13"/>
      <color indexed="42"/>
      <name val="Calibri"/>
      <family val="2"/>
    </font>
    <font>
      <b/>
      <sz val="10"/>
      <color indexed="42"/>
      <name val="Calibri"/>
      <family val="2"/>
    </font>
    <font>
      <b/>
      <sz val="11"/>
      <color rgb="FF990033"/>
      <name val="Calibri"/>
      <family val="2"/>
      <scheme val="minor"/>
    </font>
    <font>
      <sz val="11"/>
      <color rgb="FF990033"/>
      <name val="Calibri"/>
      <family val="2"/>
      <scheme val="minor"/>
    </font>
    <font>
      <b/>
      <sz val="14"/>
      <color rgb="FF990033"/>
      <name val="Calibri"/>
      <family val="2"/>
      <scheme val="minor"/>
    </font>
    <font>
      <b/>
      <sz val="12"/>
      <color rgb="FF990033"/>
      <name val="Calibri"/>
      <family val="2"/>
      <scheme val="minor"/>
    </font>
    <font>
      <sz val="13"/>
      <color rgb="FF990033"/>
      <name val="Calibri"/>
      <family val="2"/>
      <scheme val="minor"/>
    </font>
    <font>
      <sz val="8"/>
      <color rgb="FF990033"/>
      <name val="Calibri"/>
      <family val="2"/>
      <scheme val="minor"/>
    </font>
    <font>
      <b/>
      <sz val="10"/>
      <color rgb="FF990033"/>
      <name val="Calibri"/>
      <family val="2"/>
      <scheme val="minor"/>
    </font>
    <font>
      <b/>
      <u/>
      <sz val="12"/>
      <color rgb="FF990033"/>
      <name val="Calibri"/>
      <family val="2"/>
      <scheme val="minor"/>
    </font>
    <font>
      <b/>
      <sz val="13"/>
      <color rgb="FF990033"/>
      <name val="Calibri"/>
      <family val="2"/>
      <scheme val="minor"/>
    </font>
    <font>
      <b/>
      <sz val="8"/>
      <color rgb="FF990033"/>
      <name val="Calibri"/>
      <family val="2"/>
      <scheme val="minor"/>
    </font>
    <font>
      <sz val="9"/>
      <color theme="0"/>
      <name val="Calibri"/>
      <family val="2"/>
      <scheme val="minor"/>
    </font>
    <font>
      <sz val="10"/>
      <color rgb="FF990033"/>
      <name val="Calibri"/>
      <family val="2"/>
      <scheme val="minor"/>
    </font>
    <font>
      <sz val="11"/>
      <name val="Calibri"/>
      <family val="2"/>
      <scheme val="minor"/>
    </font>
    <font>
      <b/>
      <sz val="8"/>
      <name val="Calibri"/>
      <family val="2"/>
      <scheme val="minor"/>
    </font>
    <font>
      <sz val="8"/>
      <name val="Calibri"/>
      <family val="2"/>
      <scheme val="minor"/>
    </font>
    <font>
      <b/>
      <u/>
      <sz val="8"/>
      <name val="Calibri"/>
      <family val="2"/>
      <scheme val="minor"/>
    </font>
    <font>
      <sz val="10"/>
      <color theme="0"/>
      <name val="Calibri"/>
      <family val="2"/>
      <scheme val="minor"/>
    </font>
    <font>
      <sz val="12"/>
      <color rgb="FF990033"/>
      <name val="Calibri"/>
      <family val="2"/>
      <scheme val="minor"/>
    </font>
    <font>
      <b/>
      <sz val="9"/>
      <color rgb="FF990033"/>
      <name val="Calibri"/>
      <family val="2"/>
      <scheme val="minor"/>
    </font>
    <font>
      <b/>
      <sz val="9"/>
      <name val="Calibri"/>
      <family val="2"/>
      <scheme val="minor"/>
    </font>
    <font>
      <b/>
      <u/>
      <sz val="13"/>
      <color rgb="FF990033"/>
      <name val="Calibri"/>
      <family val="2"/>
      <scheme val="minor"/>
    </font>
    <font>
      <b/>
      <u/>
      <sz val="13"/>
      <color rgb="FF990033"/>
      <name val="Calibri"/>
      <family val="2"/>
    </font>
    <font>
      <sz val="7"/>
      <name val="Calibri"/>
      <family val="2"/>
      <scheme val="minor"/>
    </font>
    <font>
      <sz val="7"/>
      <color rgb="FF990033"/>
      <name val="Calibri"/>
      <family val="2"/>
      <scheme val="minor"/>
    </font>
    <font>
      <b/>
      <i/>
      <sz val="8"/>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990033"/>
      </left>
      <right/>
      <top/>
      <bottom/>
      <diagonal/>
    </border>
    <border>
      <left/>
      <right style="thin">
        <color rgb="FF990033"/>
      </right>
      <top/>
      <bottom/>
      <diagonal/>
    </border>
    <border>
      <left style="thin">
        <color rgb="FF990033"/>
      </left>
      <right/>
      <top style="thin">
        <color rgb="FF990033"/>
      </top>
      <bottom/>
      <diagonal/>
    </border>
    <border>
      <left/>
      <right/>
      <top style="thin">
        <color rgb="FF990033"/>
      </top>
      <bottom/>
      <diagonal/>
    </border>
    <border>
      <left/>
      <right style="thin">
        <color rgb="FF990033"/>
      </right>
      <top style="thin">
        <color rgb="FF990033"/>
      </top>
      <bottom/>
      <diagonal/>
    </border>
    <border>
      <left style="thin">
        <color rgb="FF990033"/>
      </left>
      <right/>
      <top/>
      <bottom style="thin">
        <color rgb="FF990033"/>
      </bottom>
      <diagonal/>
    </border>
    <border>
      <left/>
      <right/>
      <top/>
      <bottom style="thin">
        <color rgb="FF990033"/>
      </bottom>
      <diagonal/>
    </border>
    <border>
      <left/>
      <right style="thin">
        <color rgb="FF990033"/>
      </right>
      <top/>
      <bottom style="thin">
        <color rgb="FF990033"/>
      </bottom>
      <diagonal/>
    </border>
    <border>
      <left style="thin">
        <color rgb="FF990033"/>
      </left>
      <right style="thin">
        <color rgb="FF990033"/>
      </right>
      <top/>
      <bottom/>
      <diagonal/>
    </border>
    <border>
      <left style="thin">
        <color rgb="FF990033"/>
      </left>
      <right/>
      <top style="thin">
        <color rgb="FF990033"/>
      </top>
      <bottom style="thin">
        <color rgb="FF990033"/>
      </bottom>
      <diagonal/>
    </border>
    <border>
      <left/>
      <right/>
      <top style="thin">
        <color rgb="FF990033"/>
      </top>
      <bottom style="thin">
        <color rgb="FF990033"/>
      </bottom>
      <diagonal/>
    </border>
    <border>
      <left/>
      <right style="thin">
        <color rgb="FF990033"/>
      </right>
      <top style="thin">
        <color rgb="FF990033"/>
      </top>
      <bottom style="thin">
        <color rgb="FF990033"/>
      </bottom>
      <diagonal/>
    </border>
  </borders>
  <cellStyleXfs count="1">
    <xf numFmtId="0" fontId="0" fillId="0" borderId="0"/>
  </cellStyleXfs>
  <cellXfs count="266">
    <xf numFmtId="0" fontId="0" fillId="0" borderId="0" xfId="0"/>
    <xf numFmtId="0" fontId="7" fillId="2" borderId="0" xfId="0" applyFont="1" applyFill="1" applyProtection="1"/>
    <xf numFmtId="0" fontId="7" fillId="2" borderId="0" xfId="0" applyFont="1" applyFill="1" applyAlignment="1" applyProtection="1">
      <alignment vertical="center"/>
    </xf>
    <xf numFmtId="0" fontId="8"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8" fillId="2" borderId="0" xfId="0" applyFont="1" applyFill="1" applyProtection="1"/>
    <xf numFmtId="0" fontId="8" fillId="2" borderId="3" xfId="0" applyFont="1" applyFill="1" applyBorder="1" applyProtection="1"/>
    <xf numFmtId="0" fontId="8" fillId="2" borderId="4" xfId="0" applyFont="1" applyFill="1" applyBorder="1" applyProtection="1"/>
    <xf numFmtId="0" fontId="8" fillId="2" borderId="5" xfId="0" applyFont="1" applyFill="1" applyBorder="1" applyProtection="1"/>
    <xf numFmtId="0" fontId="8" fillId="2" borderId="1" xfId="0" applyFont="1" applyFill="1" applyBorder="1" applyProtection="1"/>
    <xf numFmtId="0" fontId="8" fillId="2" borderId="0" xfId="0" applyFont="1" applyFill="1" applyBorder="1" applyProtection="1"/>
    <xf numFmtId="0" fontId="8" fillId="2" borderId="2" xfId="0" applyFont="1" applyFill="1" applyBorder="1" applyProtection="1"/>
    <xf numFmtId="0" fontId="9" fillId="2" borderId="1" xfId="0" applyFont="1" applyFill="1" applyBorder="1" applyAlignment="1" applyProtection="1">
      <alignment vertical="center"/>
    </xf>
    <xf numFmtId="0" fontId="9" fillId="2" borderId="0" xfId="0" applyFont="1" applyFill="1" applyBorder="1" applyAlignment="1" applyProtection="1">
      <alignment vertical="center"/>
    </xf>
    <xf numFmtId="0" fontId="8" fillId="2" borderId="6"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5" xfId="0" applyFont="1" applyFill="1" applyBorder="1" applyAlignment="1" applyProtection="1">
      <alignment vertical="center"/>
    </xf>
    <xf numFmtId="0" fontId="10" fillId="2" borderId="7" xfId="0" applyFont="1" applyFill="1" applyBorder="1" applyAlignment="1" applyProtection="1">
      <alignment horizontal="left" vertical="center"/>
    </xf>
    <xf numFmtId="0" fontId="8" fillId="2" borderId="6" xfId="0" applyFont="1" applyFill="1" applyBorder="1" applyProtection="1"/>
    <xf numFmtId="0" fontId="8" fillId="2" borderId="7" xfId="0" applyFont="1" applyFill="1" applyBorder="1" applyProtection="1"/>
    <xf numFmtId="0" fontId="8" fillId="2" borderId="8" xfId="0" applyFont="1" applyFill="1" applyBorder="1" applyProtection="1"/>
    <xf numFmtId="0" fontId="11" fillId="2" borderId="0" xfId="0" applyFont="1" applyFill="1" applyBorder="1" applyProtection="1"/>
    <xf numFmtId="0" fontId="9" fillId="2" borderId="0" xfId="0" applyFont="1" applyFill="1" applyBorder="1" applyAlignment="1" applyProtection="1">
      <alignment horizontal="left" vertical="center"/>
    </xf>
    <xf numFmtId="0" fontId="12" fillId="2" borderId="0" xfId="0" applyFont="1" applyFill="1" applyProtection="1"/>
    <xf numFmtId="0" fontId="12" fillId="2" borderId="0" xfId="0" applyFont="1" applyFill="1" applyAlignment="1" applyProtection="1">
      <alignment vertical="center"/>
    </xf>
    <xf numFmtId="0" fontId="13" fillId="2" borderId="9" xfId="0" applyFont="1" applyFill="1" applyBorder="1" applyAlignment="1" applyProtection="1">
      <alignment vertical="center"/>
    </xf>
    <xf numFmtId="0" fontId="13" fillId="2" borderId="1" xfId="0" applyFont="1" applyFill="1" applyBorder="1" applyAlignment="1" applyProtection="1">
      <alignment horizontal="right" vertical="center"/>
    </xf>
    <xf numFmtId="0" fontId="14" fillId="2" borderId="0"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7" xfId="0" applyFont="1" applyFill="1" applyBorder="1" applyAlignment="1" applyProtection="1">
      <alignment vertical="center"/>
    </xf>
    <xf numFmtId="0" fontId="10" fillId="2" borderId="7" xfId="0" applyFont="1" applyFill="1" applyBorder="1" applyAlignment="1" applyProtection="1">
      <alignment horizontal="center" vertical="center"/>
    </xf>
    <xf numFmtId="0" fontId="7" fillId="2" borderId="0" xfId="0" applyFont="1" applyFill="1" applyBorder="1" applyProtection="1"/>
    <xf numFmtId="49" fontId="15" fillId="2" borderId="0" xfId="0" applyNumberFormat="1" applyFont="1" applyFill="1" applyBorder="1" applyAlignment="1" applyProtection="1">
      <alignment vertical="top" wrapText="1"/>
    </xf>
    <xf numFmtId="0" fontId="16"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7" fillId="2" borderId="0" xfId="0" applyNumberFormat="1" applyFont="1" applyFill="1" applyProtection="1"/>
    <xf numFmtId="0" fontId="17" fillId="2" borderId="0" xfId="0" applyFont="1" applyFill="1"/>
    <xf numFmtId="49" fontId="17" fillId="2" borderId="0" xfId="0" applyNumberFormat="1" applyFont="1" applyFill="1"/>
    <xf numFmtId="0" fontId="17" fillId="0" borderId="0" xfId="0" applyFont="1" applyFill="1"/>
    <xf numFmtId="49" fontId="18" fillId="2" borderId="0" xfId="0" applyNumberFormat="1" applyFont="1" applyFill="1" applyBorder="1" applyAlignment="1" applyProtection="1">
      <alignment vertical="top" wrapText="1"/>
    </xf>
    <xf numFmtId="0" fontId="11" fillId="2" borderId="7" xfId="0" applyFont="1" applyFill="1" applyBorder="1" applyAlignment="1" applyProtection="1">
      <alignment horizontal="center" vertical="center"/>
    </xf>
    <xf numFmtId="0" fontId="10" fillId="2" borderId="0" xfId="0" applyFont="1" applyFill="1" applyAlignment="1" applyProtection="1">
      <alignment vertical="center" wrapText="1"/>
    </xf>
    <xf numFmtId="0" fontId="19" fillId="2" borderId="0" xfId="0" applyFont="1" applyFill="1" applyProtection="1"/>
    <xf numFmtId="0" fontId="19" fillId="2" borderId="3" xfId="0" applyFont="1" applyFill="1" applyBorder="1" applyProtection="1"/>
    <xf numFmtId="0" fontId="19" fillId="2" borderId="4" xfId="0" applyFont="1" applyFill="1" applyBorder="1" applyProtection="1"/>
    <xf numFmtId="0" fontId="19" fillId="2" borderId="5" xfId="0" applyFont="1" applyFill="1" applyBorder="1" applyProtection="1"/>
    <xf numFmtId="0" fontId="19" fillId="2" borderId="1" xfId="0" applyFont="1" applyFill="1" applyBorder="1" applyProtection="1"/>
    <xf numFmtId="0" fontId="20" fillId="0" borderId="2" xfId="0" applyFont="1" applyBorder="1" applyAlignment="1" applyProtection="1">
      <alignment vertical="center"/>
    </xf>
    <xf numFmtId="0" fontId="20" fillId="2" borderId="1" xfId="0" applyFont="1" applyFill="1" applyBorder="1" applyAlignment="1" applyProtection="1">
      <alignment horizontal="left" vertical="center"/>
    </xf>
    <xf numFmtId="0" fontId="21" fillId="2" borderId="2" xfId="0" applyFont="1" applyFill="1" applyBorder="1" applyAlignment="1" applyProtection="1">
      <alignment vertical="center"/>
    </xf>
    <xf numFmtId="0" fontId="21" fillId="2" borderId="1"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0" xfId="0" applyFont="1" applyFill="1" applyBorder="1" applyAlignment="1" applyProtection="1">
      <alignment vertical="center" wrapText="1"/>
    </xf>
    <xf numFmtId="0" fontId="20" fillId="2" borderId="0" xfId="0" applyFont="1" applyFill="1" applyBorder="1" applyAlignment="1" applyProtection="1">
      <alignment horizontal="right" vertical="center" wrapText="1"/>
    </xf>
    <xf numFmtId="0" fontId="20" fillId="2" borderId="1" xfId="0" applyFont="1" applyFill="1" applyBorder="1" applyAlignment="1" applyProtection="1">
      <alignment vertical="center"/>
    </xf>
    <xf numFmtId="0" fontId="21" fillId="2" borderId="1" xfId="0" applyFont="1" applyFill="1" applyBorder="1" applyAlignment="1" applyProtection="1"/>
    <xf numFmtId="0" fontId="21" fillId="2" borderId="2" xfId="0" applyFont="1" applyFill="1" applyBorder="1" applyAlignment="1" applyProtection="1"/>
    <xf numFmtId="0" fontId="22" fillId="2" borderId="1" xfId="0" applyFont="1" applyFill="1" applyBorder="1" applyAlignment="1" applyProtection="1">
      <alignment vertical="center"/>
    </xf>
    <xf numFmtId="0" fontId="20" fillId="2" borderId="1" xfId="0" applyFont="1" applyFill="1" applyBorder="1" applyAlignment="1" applyProtection="1">
      <alignment horizontal="left" vertical="center" wrapText="1"/>
    </xf>
    <xf numFmtId="0" fontId="20" fillId="2" borderId="1" xfId="0" applyFont="1" applyFill="1" applyBorder="1" applyAlignment="1" applyProtection="1">
      <alignment vertical="center" wrapText="1"/>
    </xf>
    <xf numFmtId="0" fontId="20" fillId="2" borderId="1" xfId="0" applyFont="1" applyFill="1" applyBorder="1" applyAlignment="1" applyProtection="1">
      <alignment horizontal="justify" vertical="top" wrapText="1"/>
    </xf>
    <xf numFmtId="0" fontId="20" fillId="2" borderId="0" xfId="0" applyFont="1" applyFill="1" applyBorder="1" applyAlignment="1" applyProtection="1">
      <alignment vertical="top" wrapText="1"/>
    </xf>
    <xf numFmtId="0" fontId="19" fillId="2" borderId="2" xfId="0" applyFont="1" applyFill="1" applyBorder="1" applyProtection="1"/>
    <xf numFmtId="0" fontId="19" fillId="2" borderId="0" xfId="0" applyFont="1" applyFill="1" applyBorder="1" applyProtection="1"/>
    <xf numFmtId="0" fontId="19" fillId="2" borderId="6" xfId="0" applyFont="1" applyFill="1" applyBorder="1" applyProtection="1"/>
    <xf numFmtId="0" fontId="19" fillId="2" borderId="7" xfId="0" applyFont="1" applyFill="1" applyBorder="1" applyProtection="1"/>
    <xf numFmtId="0" fontId="19" fillId="2" borderId="8" xfId="0" applyFont="1" applyFill="1" applyBorder="1" applyProtection="1"/>
    <xf numFmtId="0" fontId="15" fillId="2" borderId="1" xfId="0" applyFont="1" applyFill="1" applyBorder="1" applyAlignment="1" applyProtection="1">
      <alignment vertical="top" wrapText="1"/>
    </xf>
    <xf numFmtId="0" fontId="15" fillId="2" borderId="0" xfId="0" applyFont="1" applyFill="1" applyBorder="1" applyAlignment="1" applyProtection="1">
      <alignment vertical="top" wrapText="1"/>
    </xf>
    <xf numFmtId="175" fontId="20" fillId="2" borderId="0" xfId="0" applyNumberFormat="1" applyFont="1" applyFill="1" applyBorder="1" applyAlignment="1" applyProtection="1">
      <alignment horizontal="left" vertical="center" wrapText="1"/>
    </xf>
    <xf numFmtId="0" fontId="20" fillId="2" borderId="1" xfId="0" applyFont="1" applyFill="1" applyBorder="1" applyAlignment="1" applyProtection="1">
      <alignment vertical="top" wrapText="1"/>
    </xf>
    <xf numFmtId="0" fontId="9" fillId="2" borderId="0" xfId="0" applyFont="1" applyFill="1" applyAlignment="1" applyProtection="1">
      <alignment vertical="top" wrapText="1"/>
    </xf>
    <xf numFmtId="0" fontId="20" fillId="2" borderId="0" xfId="0" quotePrefix="1" applyFont="1" applyFill="1" applyBorder="1" applyAlignment="1" applyProtection="1">
      <alignment vertical="top" wrapText="1"/>
    </xf>
    <xf numFmtId="0" fontId="10"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Alignment="1" applyProtection="1">
      <alignment vertical="center"/>
    </xf>
    <xf numFmtId="0" fontId="8" fillId="0" borderId="0" xfId="0" applyFont="1" applyAlignment="1" applyProtection="1">
      <alignment vertical="center"/>
    </xf>
    <xf numFmtId="0" fontId="9" fillId="2" borderId="0" xfId="0" applyFont="1" applyFill="1" applyAlignment="1" applyProtection="1">
      <alignment vertical="top"/>
    </xf>
    <xf numFmtId="0" fontId="10"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justify" vertical="top" wrapText="1"/>
    </xf>
    <xf numFmtId="0" fontId="10" fillId="2" borderId="1"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8" fillId="2" borderId="0" xfId="0" applyFont="1" applyFill="1" applyAlignment="1" applyProtection="1">
      <alignment vertical="center"/>
    </xf>
    <xf numFmtId="0" fontId="20" fillId="2" borderId="0" xfId="0" applyFont="1" applyFill="1" applyBorder="1" applyAlignment="1" applyProtection="1">
      <alignment horizontal="left" vertical="center" wrapText="1"/>
    </xf>
    <xf numFmtId="0" fontId="15"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3" fillId="2" borderId="1" xfId="0" applyFont="1" applyFill="1" applyBorder="1" applyAlignment="1" applyProtection="1">
      <alignment vertical="center"/>
    </xf>
    <xf numFmtId="0" fontId="13" fillId="2" borderId="0" xfId="0" applyFont="1" applyFill="1" applyBorder="1" applyAlignment="1" applyProtection="1">
      <alignment vertical="center"/>
    </xf>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0" fillId="2" borderId="0" xfId="0" applyFont="1" applyFill="1" applyAlignment="1" applyProtection="1">
      <alignment horizontal="center" vertical="center" wrapText="1"/>
    </xf>
    <xf numFmtId="0" fontId="15" fillId="2" borderId="5" xfId="0" applyFont="1" applyFill="1" applyBorder="1" applyAlignment="1" applyProtection="1">
      <alignment vertical="center"/>
    </xf>
    <xf numFmtId="0" fontId="8" fillId="2" borderId="4" xfId="0" applyFont="1" applyFill="1" applyBorder="1" applyAlignment="1" applyProtection="1">
      <alignment vertical="center"/>
    </xf>
    <xf numFmtId="0" fontId="20" fillId="2" borderId="0" xfId="0" applyFont="1" applyFill="1" applyBorder="1" applyAlignment="1" applyProtection="1">
      <alignment horizontal="left" vertical="top" wrapText="1"/>
    </xf>
    <xf numFmtId="0" fontId="20" fillId="2" borderId="1" xfId="0" applyFont="1" applyFill="1" applyBorder="1" applyAlignment="1" applyProtection="1">
      <alignment horizontal="left" vertical="top" wrapText="1"/>
    </xf>
    <xf numFmtId="0" fontId="8" fillId="2" borderId="9" xfId="0" applyFont="1" applyFill="1" applyBorder="1" applyAlignment="1" applyProtection="1">
      <alignmen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10" fillId="2" borderId="0" xfId="0" applyFont="1" applyFill="1" applyAlignment="1" applyProtection="1"/>
    <xf numFmtId="0" fontId="23" fillId="2" borderId="0" xfId="0" applyFont="1" applyFill="1" applyProtection="1"/>
    <xf numFmtId="0" fontId="23" fillId="2" borderId="0" xfId="0" applyFont="1" applyFill="1" applyAlignment="1" applyProtection="1">
      <alignment horizontal="right"/>
    </xf>
    <xf numFmtId="1" fontId="23" fillId="2" borderId="0" xfId="0" applyNumberFormat="1" applyFont="1" applyFill="1" applyProtection="1"/>
    <xf numFmtId="0" fontId="10" fillId="2" borderId="0" xfId="0" applyFont="1" applyFill="1" applyBorder="1" applyAlignment="1" applyProtection="1">
      <alignment horizontal="center" vertical="center" wrapText="1"/>
    </xf>
    <xf numFmtId="0" fontId="13" fillId="2" borderId="0"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16" fillId="2" borderId="4" xfId="0" applyFont="1" applyFill="1" applyBorder="1" applyAlignment="1" applyProtection="1">
      <alignment horizontal="center" vertical="center"/>
    </xf>
    <xf numFmtId="0" fontId="25" fillId="2" borderId="1"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xf>
    <xf numFmtId="0" fontId="7" fillId="2" borderId="0" xfId="0" applyFont="1" applyFill="1" applyAlignment="1" applyProtection="1">
      <alignment horizontal="center"/>
    </xf>
    <xf numFmtId="0" fontId="10" fillId="2" borderId="0" xfId="0" applyFont="1" applyFill="1" applyAlignment="1" applyProtection="1">
      <alignment horizontal="center" vertical="center"/>
    </xf>
    <xf numFmtId="0" fontId="13" fillId="2" borderId="1" xfId="0" applyFont="1" applyFill="1" applyBorder="1" applyAlignment="1" applyProtection="1">
      <alignment horizontal="left" vertical="center"/>
    </xf>
    <xf numFmtId="14" fontId="25" fillId="2" borderId="10" xfId="0" applyNumberFormat="1" applyFont="1" applyFill="1" applyBorder="1" applyAlignment="1" applyProtection="1">
      <alignment horizontal="left" vertical="center"/>
      <protection locked="0"/>
    </xf>
    <xf numFmtId="0" fontId="25" fillId="2" borderId="11" xfId="0" applyFont="1" applyFill="1" applyBorder="1" applyAlignment="1" applyProtection="1">
      <alignment horizontal="left" vertical="center"/>
      <protection locked="0"/>
    </xf>
    <xf numFmtId="0" fontId="25" fillId="2" borderId="12" xfId="0" applyFont="1" applyFill="1" applyBorder="1" applyAlignment="1" applyProtection="1">
      <alignment horizontal="left" vertical="center"/>
      <protection locked="0"/>
    </xf>
    <xf numFmtId="0" fontId="20" fillId="2" borderId="0" xfId="0" quotePrefix="1" applyFont="1" applyFill="1" applyBorder="1" applyAlignment="1" applyProtection="1">
      <alignment horizontal="left" vertical="center" wrapText="1"/>
    </xf>
    <xf numFmtId="0" fontId="26" fillId="2" borderId="0" xfId="0" applyFont="1" applyFill="1" applyAlignment="1" applyProtection="1">
      <alignment horizontal="center"/>
    </xf>
    <xf numFmtId="0" fontId="20" fillId="2" borderId="0" xfId="0" quotePrefix="1" applyFont="1" applyFill="1" applyBorder="1" applyAlignment="1" applyProtection="1">
      <alignment horizontal="justify" vertical="top" wrapText="1"/>
    </xf>
    <xf numFmtId="0" fontId="20" fillId="2" borderId="0" xfId="0" applyFont="1" applyFill="1" applyBorder="1" applyAlignment="1" applyProtection="1">
      <alignment horizontal="justify" vertical="top" wrapText="1"/>
    </xf>
    <xf numFmtId="0" fontId="20" fillId="2" borderId="1" xfId="0" applyFont="1" applyFill="1" applyBorder="1" applyAlignment="1" applyProtection="1">
      <alignment horizontal="right" vertical="center"/>
    </xf>
    <xf numFmtId="0" fontId="20" fillId="2" borderId="0" xfId="0" applyFont="1" applyFill="1" applyBorder="1" applyAlignment="1" applyProtection="1">
      <alignment horizontal="right" vertical="center"/>
    </xf>
    <xf numFmtId="0" fontId="27" fillId="2" borderId="0"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16" fillId="2" borderId="1" xfId="0" applyFont="1" applyFill="1" applyBorder="1" applyAlignment="1" applyProtection="1">
      <alignment horizontal="justify" vertical="top" wrapText="1"/>
    </xf>
    <xf numFmtId="0" fontId="16" fillId="2" borderId="0" xfId="0" applyFont="1" applyFill="1" applyBorder="1" applyAlignment="1" applyProtection="1">
      <alignment horizontal="justify" vertical="top" wrapText="1"/>
    </xf>
    <xf numFmtId="0" fontId="16" fillId="2" borderId="6" xfId="0" applyFont="1" applyFill="1" applyBorder="1" applyAlignment="1" applyProtection="1">
      <alignment horizontal="justify" vertical="top" wrapText="1"/>
    </xf>
    <xf numFmtId="0" fontId="16" fillId="2" borderId="7" xfId="0" applyFont="1" applyFill="1" applyBorder="1" applyAlignment="1" applyProtection="1">
      <alignment horizontal="justify" vertical="top" wrapText="1"/>
    </xf>
    <xf numFmtId="0" fontId="16" fillId="2" borderId="10"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49" fontId="25" fillId="2" borderId="10" xfId="0" applyNumberFormat="1" applyFont="1" applyFill="1" applyBorder="1" applyAlignment="1" applyProtection="1">
      <alignment horizontal="left" vertical="center"/>
      <protection locked="0"/>
    </xf>
    <xf numFmtId="49" fontId="25" fillId="2" borderId="11"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0" fontId="15" fillId="2" borderId="1" xfId="0" applyFont="1" applyFill="1" applyBorder="1" applyAlignment="1" applyProtection="1">
      <alignment vertical="center"/>
    </xf>
    <xf numFmtId="0" fontId="15"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30" fillId="2" borderId="4" xfId="0" applyFont="1" applyFill="1" applyBorder="1" applyAlignment="1" applyProtection="1">
      <alignment horizontal="justify" vertical="center" wrapText="1"/>
    </xf>
    <xf numFmtId="0" fontId="30" fillId="2" borderId="0" xfId="0" applyFont="1" applyFill="1" applyAlignment="1" applyProtection="1">
      <alignment horizontal="justify" vertical="center" wrapText="1"/>
    </xf>
    <xf numFmtId="0" fontId="14" fillId="2" borderId="4" xfId="0" applyFont="1" applyFill="1" applyBorder="1" applyAlignment="1" applyProtection="1">
      <alignment horizontal="right" vertical="center"/>
    </xf>
    <xf numFmtId="0" fontId="20" fillId="2" borderId="4" xfId="0" applyFont="1" applyFill="1" applyBorder="1" applyAlignment="1" applyProtection="1">
      <alignment horizontal="justify" wrapText="1"/>
    </xf>
    <xf numFmtId="0" fontId="20" fillId="2" borderId="0" xfId="0" applyFont="1" applyFill="1" applyBorder="1" applyAlignment="1" applyProtection="1">
      <alignment horizontal="justify" wrapText="1"/>
    </xf>
    <xf numFmtId="0" fontId="31" fillId="2" borderId="0"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9" fillId="2" borderId="0" xfId="0" applyFont="1" applyFill="1" applyAlignment="1" applyProtection="1">
      <alignment horizontal="center"/>
    </xf>
    <xf numFmtId="0" fontId="19" fillId="2" borderId="2" xfId="0" applyFont="1" applyFill="1" applyBorder="1" applyAlignment="1" applyProtection="1">
      <alignment horizontal="center"/>
    </xf>
    <xf numFmtId="0" fontId="20" fillId="2" borderId="0" xfId="0" applyFont="1" applyFill="1" applyBorder="1" applyAlignment="1" applyProtection="1">
      <alignment horizontal="justify" vertical="center" wrapText="1"/>
    </xf>
    <xf numFmtId="0" fontId="20" fillId="2" borderId="0" xfId="0" quotePrefix="1" applyFont="1" applyFill="1" applyBorder="1" applyAlignment="1" applyProtection="1">
      <alignment horizontal="justify" vertical="center" wrapText="1"/>
    </xf>
    <xf numFmtId="0" fontId="20"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center" vertical="top"/>
    </xf>
    <xf numFmtId="0" fontId="9" fillId="0" borderId="0" xfId="0" applyFont="1" applyAlignment="1" applyProtection="1">
      <alignment horizontal="center" vertical="top" wrapText="1"/>
    </xf>
    <xf numFmtId="0" fontId="24" fillId="2" borderId="10" xfId="0" applyFont="1" applyFill="1" applyBorder="1" applyAlignment="1" applyProtection="1">
      <alignment horizontal="left" vertical="center"/>
      <protection locked="0"/>
    </xf>
    <xf numFmtId="0" fontId="24" fillId="2" borderId="11" xfId="0" applyFont="1" applyFill="1" applyBorder="1" applyAlignment="1" applyProtection="1">
      <alignment horizontal="left" vertical="center"/>
      <protection locked="0"/>
    </xf>
    <xf numFmtId="0" fontId="24" fillId="2" borderId="12"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xf>
    <xf numFmtId="0" fontId="0" fillId="0" borderId="7" xfId="0" applyBorder="1" applyAlignment="1" applyProtection="1">
      <alignment vertical="center"/>
    </xf>
    <xf numFmtId="0" fontId="0" fillId="0" borderId="8" xfId="0" applyBorder="1" applyAlignment="1" applyProtection="1">
      <alignment vertical="center"/>
    </xf>
    <xf numFmtId="0" fontId="7" fillId="2" borderId="0"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29" fillId="2" borderId="4" xfId="0" applyFont="1" applyFill="1" applyBorder="1" applyAlignment="1" applyProtection="1">
      <alignment horizontal="justify" vertical="center" wrapText="1"/>
    </xf>
    <xf numFmtId="0" fontId="15" fillId="2" borderId="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top" wrapText="1"/>
    </xf>
    <xf numFmtId="0" fontId="20" fillId="2" borderId="0" xfId="0" applyFont="1" applyFill="1" applyBorder="1" applyAlignment="1" applyProtection="1">
      <alignment horizontal="left" vertical="center"/>
    </xf>
    <xf numFmtId="0" fontId="10"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1" fillId="2" borderId="0" xfId="0" applyFont="1" applyFill="1" applyBorder="1" applyAlignment="1" applyProtection="1">
      <alignment vertical="center"/>
    </xf>
    <xf numFmtId="0" fontId="24" fillId="0" borderId="10" xfId="0" applyFont="1" applyBorder="1" applyProtection="1">
      <protection locked="0"/>
    </xf>
    <xf numFmtId="0" fontId="24" fillId="0" borderId="11" xfId="0" applyFont="1" applyBorder="1" applyProtection="1">
      <protection locked="0"/>
    </xf>
    <xf numFmtId="0" fontId="24" fillId="0" borderId="12" xfId="0" applyFont="1" applyBorder="1" applyProtection="1">
      <protection locked="0"/>
    </xf>
    <xf numFmtId="0" fontId="2" fillId="2" borderId="3" xfId="0" applyFont="1" applyFill="1" applyBorder="1" applyAlignment="1" applyProtection="1">
      <alignment vertical="center"/>
    </xf>
    <xf numFmtId="0" fontId="15" fillId="2" borderId="4" xfId="0" applyFont="1" applyFill="1" applyBorder="1" applyAlignment="1" applyProtection="1">
      <alignment vertical="center"/>
    </xf>
    <xf numFmtId="175" fontId="24" fillId="2" borderId="10" xfId="0" applyNumberFormat="1" applyFont="1" applyFill="1" applyBorder="1" applyAlignment="1" applyProtection="1">
      <alignment horizontal="left" vertical="center"/>
      <protection locked="0"/>
    </xf>
    <xf numFmtId="175" fontId="24" fillId="2" borderId="11" xfId="0" applyNumberFormat="1" applyFont="1" applyFill="1" applyBorder="1" applyAlignment="1" applyProtection="1">
      <alignment horizontal="left" vertical="center"/>
      <protection locked="0"/>
    </xf>
    <xf numFmtId="175" fontId="24" fillId="2" borderId="12" xfId="0" applyNumberFormat="1" applyFont="1" applyFill="1" applyBorder="1" applyAlignment="1" applyProtection="1">
      <alignment horizontal="left" vertical="center"/>
      <protection locked="0"/>
    </xf>
    <xf numFmtId="0" fontId="27" fillId="2" borderId="1" xfId="0" applyFont="1" applyFill="1" applyBorder="1" applyAlignment="1" applyProtection="1">
      <alignment vertical="center"/>
    </xf>
    <xf numFmtId="0" fontId="27" fillId="2" borderId="0" xfId="0" applyFont="1" applyFill="1" applyBorder="1" applyAlignment="1" applyProtection="1">
      <alignment vertical="center"/>
    </xf>
    <xf numFmtId="0" fontId="15" fillId="2" borderId="2" xfId="0" applyFont="1" applyFill="1" applyBorder="1" applyAlignment="1" applyProtection="1">
      <alignment vertical="center"/>
    </xf>
    <xf numFmtId="0" fontId="28" fillId="2" borderId="3" xfId="0" applyFont="1" applyFill="1" applyBorder="1" applyAlignment="1" applyProtection="1">
      <alignment vertical="center"/>
    </xf>
    <xf numFmtId="0" fontId="28" fillId="2" borderId="4" xfId="0" applyFont="1" applyFill="1" applyBorder="1" applyAlignment="1" applyProtection="1">
      <alignment vertical="center"/>
    </xf>
    <xf numFmtId="0" fontId="15" fillId="2" borderId="5" xfId="0" applyFont="1" applyFill="1" applyBorder="1" applyAlignment="1" applyProtection="1">
      <alignment vertical="center"/>
    </xf>
    <xf numFmtId="0" fontId="18" fillId="2" borderId="10"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protection locked="0"/>
    </xf>
    <xf numFmtId="2" fontId="10" fillId="2" borderId="4" xfId="0" applyNumberFormat="1" applyFont="1" applyFill="1" applyBorder="1" applyAlignment="1" applyProtection="1">
      <alignment horizontal="right" vertical="center"/>
    </xf>
    <xf numFmtId="0" fontId="10" fillId="0" borderId="0" xfId="0" applyFont="1" applyAlignment="1" applyProtection="1">
      <alignment horizontal="center" vertical="center"/>
    </xf>
    <xf numFmtId="0" fontId="25" fillId="2" borderId="7" xfId="0" applyFont="1" applyFill="1" applyBorder="1" applyAlignment="1" applyProtection="1">
      <alignment horizontal="left" vertical="center"/>
    </xf>
    <xf numFmtId="0" fontId="27" fillId="2" borderId="3" xfId="0" applyFont="1" applyFill="1" applyBorder="1" applyAlignment="1" applyProtection="1">
      <alignment horizontal="left" vertical="center"/>
    </xf>
    <xf numFmtId="0" fontId="27" fillId="2" borderId="4"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27" fillId="2" borderId="3" xfId="0" applyFont="1" applyFill="1" applyBorder="1" applyAlignment="1" applyProtection="1">
      <alignment vertical="center"/>
    </xf>
    <xf numFmtId="0" fontId="27" fillId="2" borderId="4" xfId="0" applyFont="1" applyFill="1" applyBorder="1" applyAlignment="1" applyProtection="1">
      <alignment vertical="center"/>
    </xf>
    <xf numFmtId="0" fontId="8" fillId="2" borderId="4" xfId="0" applyFont="1" applyFill="1" applyBorder="1" applyAlignment="1" applyProtection="1">
      <alignment vertical="center"/>
    </xf>
    <xf numFmtId="0" fontId="13" fillId="2" borderId="1" xfId="0" applyFont="1" applyFill="1" applyBorder="1" applyAlignment="1" applyProtection="1">
      <alignment vertical="center" wrapText="1"/>
    </xf>
    <xf numFmtId="0" fontId="10" fillId="2" borderId="0" xfId="0" applyFont="1" applyFill="1" applyBorder="1" applyAlignment="1" applyProtection="1">
      <alignment horizontal="center" vertical="center"/>
    </xf>
    <xf numFmtId="0" fontId="20" fillId="2" borderId="3" xfId="0" applyFont="1" applyFill="1" applyBorder="1" applyAlignment="1" applyProtection="1">
      <alignment horizontal="left"/>
    </xf>
    <xf numFmtId="0" fontId="20" fillId="2" borderId="4" xfId="0" applyFont="1" applyFill="1" applyBorder="1" applyAlignment="1" applyProtection="1">
      <alignment horizontal="left"/>
    </xf>
    <xf numFmtId="0" fontId="20" fillId="2" borderId="5" xfId="0" applyFont="1" applyFill="1" applyBorder="1" applyAlignment="1" applyProtection="1">
      <alignment horizontal="left"/>
    </xf>
    <xf numFmtId="0" fontId="20" fillId="2" borderId="1"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2" xfId="0" applyFont="1" applyFill="1" applyBorder="1" applyAlignment="1" applyProtection="1">
      <alignment horizontal="left"/>
    </xf>
    <xf numFmtId="0" fontId="20" fillId="2" borderId="6" xfId="0" applyFont="1" applyFill="1" applyBorder="1" applyAlignment="1" applyProtection="1">
      <alignment horizontal="left"/>
    </xf>
    <xf numFmtId="0" fontId="20" fillId="2" borderId="7" xfId="0" applyFont="1" applyFill="1" applyBorder="1" applyAlignment="1" applyProtection="1">
      <alignment horizontal="left"/>
    </xf>
    <xf numFmtId="0" fontId="20" fillId="2" borderId="8" xfId="0" applyFont="1" applyFill="1" applyBorder="1" applyAlignment="1" applyProtection="1">
      <alignment horizontal="left"/>
    </xf>
    <xf numFmtId="0" fontId="20" fillId="2" borderId="0" xfId="0" applyFont="1" applyFill="1" applyAlignment="1" applyProtection="1">
      <alignment horizontal="left"/>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top" wrapText="1"/>
    </xf>
    <xf numFmtId="0" fontId="20" fillId="2" borderId="0" xfId="0" applyFont="1" applyFill="1" applyBorder="1" applyAlignment="1" applyProtection="1">
      <alignment horizontal="left" vertical="top" wrapText="1"/>
    </xf>
    <xf numFmtId="175" fontId="20" fillId="2" borderId="10" xfId="0" applyNumberFormat="1" applyFont="1" applyFill="1" applyBorder="1" applyAlignment="1" applyProtection="1">
      <alignment horizontal="left" vertical="center" wrapText="1"/>
    </xf>
    <xf numFmtId="175" fontId="20" fillId="2" borderId="11" xfId="0" applyNumberFormat="1" applyFont="1" applyFill="1" applyBorder="1" applyAlignment="1" applyProtection="1">
      <alignment horizontal="left" vertical="center" wrapText="1"/>
    </xf>
    <xf numFmtId="175" fontId="20" fillId="2" borderId="12" xfId="0" applyNumberFormat="1" applyFont="1" applyFill="1" applyBorder="1" applyAlignment="1" applyProtection="1">
      <alignment horizontal="left" vertical="center" wrapText="1"/>
    </xf>
    <xf numFmtId="0" fontId="20" fillId="2" borderId="0" xfId="0" quotePrefix="1" applyFont="1" applyFill="1" applyBorder="1" applyAlignment="1" applyProtection="1">
      <alignment horizontal="justify" wrapText="1"/>
    </xf>
    <xf numFmtId="0" fontId="20" fillId="2" borderId="7" xfId="0" applyFont="1" applyFill="1" applyBorder="1" applyAlignment="1" applyProtection="1">
      <alignment horizontal="left" vertical="top" wrapText="1"/>
    </xf>
    <xf numFmtId="0" fontId="26" fillId="2" borderId="7" xfId="0" applyFont="1" applyFill="1" applyBorder="1" applyAlignment="1" applyProtection="1">
      <alignment horizontal="center" vertical="center"/>
    </xf>
    <xf numFmtId="2" fontId="20" fillId="2" borderId="0" xfId="0" applyNumberFormat="1" applyFont="1" applyFill="1" applyBorder="1" applyAlignment="1" applyProtection="1">
      <alignment horizontal="left" vertical="top" wrapText="1"/>
    </xf>
    <xf numFmtId="0" fontId="20" fillId="2" borderId="0" xfId="0" applyFont="1" applyFill="1" applyBorder="1" applyAlignment="1" applyProtection="1">
      <alignment horizontal="center" wrapText="1"/>
    </xf>
    <xf numFmtId="0" fontId="20" fillId="2" borderId="10" xfId="0" applyFont="1" applyFill="1" applyBorder="1" applyAlignment="1" applyProtection="1">
      <alignment horizontal="left" vertical="center"/>
    </xf>
    <xf numFmtId="0" fontId="20" fillId="2" borderId="11" xfId="0" applyFont="1" applyFill="1" applyBorder="1" applyAlignment="1" applyProtection="1">
      <alignment horizontal="left" vertical="center"/>
    </xf>
    <xf numFmtId="0" fontId="20" fillId="2" borderId="12" xfId="0" applyFont="1" applyFill="1" applyBorder="1" applyAlignment="1" applyProtection="1">
      <alignment horizontal="left" vertical="center"/>
    </xf>
    <xf numFmtId="175" fontId="25" fillId="2" borderId="10" xfId="0" applyNumberFormat="1" applyFont="1" applyFill="1" applyBorder="1" applyAlignment="1" applyProtection="1">
      <alignment horizontal="left" vertical="center"/>
      <protection locked="0"/>
    </xf>
    <xf numFmtId="175" fontId="25" fillId="2" borderId="11" xfId="0" applyNumberFormat="1" applyFont="1" applyFill="1" applyBorder="1" applyAlignment="1" applyProtection="1">
      <alignment horizontal="left" vertical="center"/>
      <protection locked="0"/>
    </xf>
    <xf numFmtId="175" fontId="25" fillId="2" borderId="12" xfId="0" applyNumberFormat="1" applyFont="1" applyFill="1" applyBorder="1" applyAlignment="1" applyProtection="1">
      <alignment horizontal="left" vertical="center"/>
      <protection locked="0"/>
    </xf>
    <xf numFmtId="0" fontId="20" fillId="2" borderId="1" xfId="0" applyFont="1" applyFill="1" applyBorder="1" applyAlignment="1" applyProtection="1">
      <alignment horizontal="center" vertical="center"/>
    </xf>
    <xf numFmtId="49" fontId="25" fillId="2" borderId="10" xfId="0" applyNumberFormat="1" applyFont="1" applyFill="1" applyBorder="1" applyAlignment="1" applyProtection="1">
      <alignment horizontal="left" vertical="center" wrapText="1"/>
      <protection locked="0"/>
    </xf>
    <xf numFmtId="49" fontId="25" fillId="2" borderId="11" xfId="0" applyNumberFormat="1" applyFont="1" applyFill="1" applyBorder="1" applyAlignment="1" applyProtection="1">
      <alignment horizontal="left" vertical="center" wrapText="1"/>
      <protection locked="0"/>
    </xf>
    <xf numFmtId="49" fontId="25" fillId="2" borderId="12" xfId="0" applyNumberFormat="1"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top" wrapText="1"/>
    </xf>
    <xf numFmtId="0" fontId="20" fillId="2" borderId="11" xfId="0" applyFont="1" applyFill="1" applyBorder="1" applyAlignment="1" applyProtection="1">
      <alignment horizontal="left" vertical="top" wrapText="1"/>
    </xf>
    <xf numFmtId="0" fontId="20" fillId="2" borderId="12" xfId="0" applyFont="1" applyFill="1" applyBorder="1" applyAlignment="1" applyProtection="1">
      <alignment horizontal="left" vertical="top" wrapText="1"/>
    </xf>
    <xf numFmtId="0" fontId="20" fillId="2" borderId="1" xfId="0" applyFont="1" applyFill="1" applyBorder="1" applyAlignment="1" applyProtection="1">
      <alignment horizontal="left" vertical="top" wrapText="1"/>
    </xf>
    <xf numFmtId="0" fontId="20" fillId="2" borderId="2" xfId="0" applyFont="1" applyFill="1" applyBorder="1" applyAlignment="1" applyProtection="1">
      <alignment horizontal="left" vertical="top" wrapText="1"/>
    </xf>
    <xf numFmtId="49" fontId="20" fillId="2" borderId="10" xfId="0" applyNumberFormat="1" applyFont="1" applyFill="1" applyBorder="1" applyAlignment="1" applyProtection="1">
      <alignment horizontal="left" vertical="center"/>
    </xf>
    <xf numFmtId="49" fontId="20" fillId="2" borderId="11" xfId="0" applyNumberFormat="1" applyFont="1" applyFill="1" applyBorder="1" applyAlignment="1" applyProtection="1">
      <alignment horizontal="left" vertical="center"/>
    </xf>
    <xf numFmtId="49" fontId="20" fillId="2" borderId="12" xfId="0" applyNumberFormat="1" applyFont="1" applyFill="1" applyBorder="1" applyAlignment="1" applyProtection="1">
      <alignment horizontal="left" vertical="center"/>
    </xf>
    <xf numFmtId="0" fontId="7" fillId="0" borderId="0" xfId="0" applyFont="1" applyFill="1" applyAlignment="1" applyProtection="1">
      <alignment horizontal="center"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003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177571</xdr:colOff>
      <xdr:row>1</xdr:row>
      <xdr:rowOff>9524</xdr:rowOff>
    </xdr:from>
    <xdr:to>
      <xdr:col>21</xdr:col>
      <xdr:colOff>123612</xdr:colOff>
      <xdr:row>6</xdr:row>
      <xdr:rowOff>38099</xdr:rowOff>
    </xdr:to>
    <xdr:sp macro="" textlink="">
      <xdr:nvSpPr>
        <xdr:cNvPr id="4" name="CasellaDiTesto 3"/>
        <xdr:cNvSpPr txBox="1"/>
      </xdr:nvSpPr>
      <xdr:spPr>
        <a:xfrm>
          <a:off x="1253896" y="104774"/>
          <a:ext cx="3698891"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Summer School UniCal 2021</a:t>
          </a:r>
        </a:p>
        <a:p>
          <a:pPr algn="ctr" rtl="0">
            <a:defRPr sz="1000"/>
          </a:pPr>
          <a:r>
            <a:rPr lang="it-IT" sz="1600" b="1" i="0" u="none" strike="noStrike" baseline="0">
              <a:solidFill>
                <a:srgbClr val="990033"/>
              </a:solidFill>
              <a:latin typeface="Calibri"/>
              <a:cs typeface="Calibri"/>
            </a:rPr>
            <a:t>Scheda d'iscrizione</a:t>
          </a:r>
        </a:p>
      </xdr:txBody>
    </xdr:sp>
    <xdr:clientData/>
  </xdr:twoCellAnchor>
  <xdr:twoCellAnchor>
    <xdr:from>
      <xdr:col>0</xdr:col>
      <xdr:colOff>82550</xdr:colOff>
      <xdr:row>5</xdr:row>
      <xdr:rowOff>38100</xdr:rowOff>
    </xdr:from>
    <xdr:to>
      <xdr:col>25</xdr:col>
      <xdr:colOff>9530</xdr:colOff>
      <xdr:row>10</xdr:row>
      <xdr:rowOff>66676</xdr:rowOff>
    </xdr:to>
    <xdr:sp macro="" textlink="">
      <xdr:nvSpPr>
        <xdr:cNvPr id="5" name="CasellaDiTesto 4"/>
        <xdr:cNvSpPr txBox="1"/>
      </xdr:nvSpPr>
      <xdr:spPr>
        <a:xfrm>
          <a:off x="82550" y="742950"/>
          <a:ext cx="5565780" cy="790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it-IT" sz="900" b="1" i="0" baseline="0">
              <a:solidFill>
                <a:srgbClr val="990033"/>
              </a:solidFill>
              <a:effectLst/>
              <a:latin typeface="+mn-lt"/>
              <a:ea typeface="+mn-ea"/>
              <a:cs typeface="+mn-cs"/>
            </a:rPr>
            <a:t>Inserire i dati richiesti nelle prime due pagine della scheda. Le due pagine seguenti - Convenzione (per Istituzioni universitarie, enti pubblici e imprese) / Modello richiesta servizi (per persone fisiche) - vengono automaticamente compilate in base ai dati inseriti.  La scheda d’iscrizione e la Convenzione / Modello richiesta servizi devono essere stampate, firmate e inviate a g.miceli@unical.it unitamente alla ricevuta del bonifico bancario</a:t>
          </a:r>
          <a:endParaRPr lang="it-IT" sz="900">
            <a:solidFill>
              <a:srgbClr val="990033"/>
            </a:solidFill>
            <a:effectLst/>
          </a:endParaRPr>
        </a:p>
        <a:p>
          <a:pPr algn="ctr" rtl="0">
            <a:defRPr sz="1000"/>
          </a:pPr>
          <a:endParaRPr lang="it-IT" sz="700" b="1" i="0" u="none" strike="noStrike" baseline="0">
            <a:solidFill>
              <a:srgbClr val="990033"/>
            </a:solidFill>
            <a:latin typeface="Calibri"/>
            <a:cs typeface="Calibri"/>
          </a:endParaRPr>
        </a:p>
        <a:p>
          <a:pPr algn="ctr" rtl="0">
            <a:defRPr sz="1000"/>
          </a:pPr>
          <a:r>
            <a:rPr lang="it-IT" sz="900" b="1" i="0" u="none" strike="noStrike" baseline="0">
              <a:solidFill>
                <a:srgbClr val="990033"/>
              </a:solidFill>
              <a:latin typeface="Calibri"/>
              <a:cs typeface="Calibri"/>
            </a:rPr>
            <a:t> </a:t>
          </a:r>
          <a:r>
            <a:rPr lang="it-IT" sz="900" b="1" i="0" u="none" strike="noStrike" baseline="0">
              <a:solidFill>
                <a:srgbClr val="000000"/>
              </a:solidFill>
              <a:latin typeface="Calibri"/>
              <a:cs typeface="Calibri"/>
            </a:rPr>
            <a:t>Scheda - pagina 1/2</a:t>
          </a:r>
        </a:p>
      </xdr:txBody>
    </xdr:sp>
    <xdr:clientData/>
  </xdr:twoCellAnchor>
  <xdr:twoCellAnchor>
    <xdr:from>
      <xdr:col>6</xdr:col>
      <xdr:colOff>133351</xdr:colOff>
      <xdr:row>56</xdr:row>
      <xdr:rowOff>47625</xdr:rowOff>
    </xdr:from>
    <xdr:to>
      <xdr:col>21</xdr:col>
      <xdr:colOff>98434</xdr:colOff>
      <xdr:row>62</xdr:row>
      <xdr:rowOff>114300</xdr:rowOff>
    </xdr:to>
    <xdr:sp macro="" textlink="">
      <xdr:nvSpPr>
        <xdr:cNvPr id="20" name="CasellaDiTesto 19"/>
        <xdr:cNvSpPr txBox="1"/>
      </xdr:nvSpPr>
      <xdr:spPr>
        <a:xfrm>
          <a:off x="1209676" y="9715500"/>
          <a:ext cx="3717933"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Summer School Unical 2021</a:t>
          </a:r>
        </a:p>
        <a:p>
          <a:pPr algn="ctr" rtl="0">
            <a:defRPr sz="1000"/>
          </a:pPr>
          <a:r>
            <a:rPr lang="it-IT" sz="1600" b="1" i="0" u="none" strike="noStrike" baseline="0">
              <a:solidFill>
                <a:srgbClr val="990033"/>
              </a:solidFill>
              <a:latin typeface="Calibri"/>
              <a:cs typeface="Calibri"/>
            </a:rPr>
            <a:t>Scheda d'iscrizione</a:t>
          </a:r>
        </a:p>
        <a:p>
          <a:pPr algn="ctr" rtl="0">
            <a:defRPr sz="1000"/>
          </a:pPr>
          <a:endParaRPr lang="it-IT" sz="300" b="1" i="0" u="none" strike="noStrike" baseline="0">
            <a:solidFill>
              <a:srgbClr val="990033"/>
            </a:solidFill>
            <a:latin typeface="Calibri"/>
            <a:cs typeface="Calibri"/>
          </a:endParaRPr>
        </a:p>
        <a:p>
          <a:pPr algn="ctr" rtl="0">
            <a:defRPr sz="1000"/>
          </a:pPr>
          <a:r>
            <a:rPr lang="it-IT" sz="1100" b="1" i="0" u="none" strike="noStrike" baseline="0">
              <a:solidFill>
                <a:srgbClr val="000000"/>
              </a:solidFill>
              <a:latin typeface="Calibri"/>
              <a:cs typeface="Calibri"/>
            </a:rPr>
            <a:t>Scheda - pagina 2/2</a:t>
          </a:r>
        </a:p>
      </xdr:txBody>
    </xdr:sp>
    <xdr:clientData/>
  </xdr:twoCellAnchor>
  <xdr:twoCellAnchor editAs="oneCell">
    <xdr:from>
      <xdr:col>21</xdr:col>
      <xdr:colOff>209550</xdr:colOff>
      <xdr:row>0</xdr:row>
      <xdr:rowOff>85725</xdr:rowOff>
    </xdr:from>
    <xdr:to>
      <xdr:col>24</xdr:col>
      <xdr:colOff>9525</xdr:colOff>
      <xdr:row>4</xdr:row>
      <xdr:rowOff>76200</xdr:rowOff>
    </xdr:to>
    <xdr:pic>
      <xdr:nvPicPr>
        <xdr:cNvPr id="8250"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857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xdr:row>
      <xdr:rowOff>19050</xdr:rowOff>
    </xdr:from>
    <xdr:to>
      <xdr:col>8</xdr:col>
      <xdr:colOff>0</xdr:colOff>
      <xdr:row>4</xdr:row>
      <xdr:rowOff>9525</xdr:rowOff>
    </xdr:to>
    <xdr:pic>
      <xdr:nvPicPr>
        <xdr:cNvPr id="8251"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14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200025</xdr:colOff>
      <xdr:row>56</xdr:row>
      <xdr:rowOff>66675</xdr:rowOff>
    </xdr:from>
    <xdr:to>
      <xdr:col>24</xdr:col>
      <xdr:colOff>0</xdr:colOff>
      <xdr:row>60</xdr:row>
      <xdr:rowOff>85725</xdr:rowOff>
    </xdr:to>
    <xdr:pic>
      <xdr:nvPicPr>
        <xdr:cNvPr id="8252"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0" y="9734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56</xdr:row>
      <xdr:rowOff>76200</xdr:rowOff>
    </xdr:from>
    <xdr:to>
      <xdr:col>8</xdr:col>
      <xdr:colOff>0</xdr:colOff>
      <xdr:row>60</xdr:row>
      <xdr:rowOff>0</xdr:rowOff>
    </xdr:to>
    <xdr:pic>
      <xdr:nvPicPr>
        <xdr:cNvPr id="8253"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974407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190500</xdr:colOff>
      <xdr:row>103</xdr:row>
      <xdr:rowOff>47625</xdr:rowOff>
    </xdr:from>
    <xdr:to>
      <xdr:col>23</xdr:col>
      <xdr:colOff>238125</xdr:colOff>
      <xdr:row>106</xdr:row>
      <xdr:rowOff>133350</xdr:rowOff>
    </xdr:to>
    <xdr:pic>
      <xdr:nvPicPr>
        <xdr:cNvPr id="8254"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192119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103</xdr:row>
      <xdr:rowOff>57150</xdr:rowOff>
    </xdr:from>
    <xdr:to>
      <xdr:col>7</xdr:col>
      <xdr:colOff>238125</xdr:colOff>
      <xdr:row>106</xdr:row>
      <xdr:rowOff>47625</xdr:rowOff>
    </xdr:to>
    <xdr:pic>
      <xdr:nvPicPr>
        <xdr:cNvPr id="8255"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22145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209550</xdr:colOff>
      <xdr:row>166</xdr:row>
      <xdr:rowOff>0</xdr:rowOff>
    </xdr:from>
    <xdr:to>
      <xdr:col>24</xdr:col>
      <xdr:colOff>9525</xdr:colOff>
      <xdr:row>168</xdr:row>
      <xdr:rowOff>180975</xdr:rowOff>
    </xdr:to>
    <xdr:pic>
      <xdr:nvPicPr>
        <xdr:cNvPr id="8256"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287083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166</xdr:row>
      <xdr:rowOff>9525</xdr:rowOff>
    </xdr:from>
    <xdr:to>
      <xdr:col>8</xdr:col>
      <xdr:colOff>9525</xdr:colOff>
      <xdr:row>168</xdr:row>
      <xdr:rowOff>95250</xdr:rowOff>
    </xdr:to>
    <xdr:pic>
      <xdr:nvPicPr>
        <xdr:cNvPr id="8257"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2871787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2"/>
  <sheetViews>
    <sheetView tabSelected="1" zoomScaleNormal="100" workbookViewId="0">
      <selection activeCell="G14" sqref="G14:X14"/>
    </sheetView>
  </sheetViews>
  <sheetFormatPr defaultColWidth="3.7109375" defaultRowHeight="12" customHeight="1" x14ac:dyDescent="0.25"/>
  <cols>
    <col min="1" max="1" width="2.28515625" style="5" customWidth="1"/>
    <col min="2" max="2" width="1.140625" style="5" customWidth="1"/>
    <col min="3" max="3" width="1.5703125" style="5" customWidth="1"/>
    <col min="4" max="8" width="3.7109375" style="5" customWidth="1"/>
    <col min="9" max="9" width="4.28515625" style="5" customWidth="1"/>
    <col min="10" max="24" width="3.7109375" style="5" customWidth="1"/>
    <col min="25" max="25" width="1" style="5" customWidth="1"/>
    <col min="26" max="26" width="1.85546875" style="5" customWidth="1"/>
    <col min="27" max="27" width="3.7109375" style="5"/>
    <col min="28" max="50" width="3.7109375" style="1"/>
    <col min="51" max="16384" width="3.7109375" style="5"/>
  </cols>
  <sheetData>
    <row r="1" spans="2:50" ht="7.5" customHeight="1" x14ac:dyDescent="0.25"/>
    <row r="10" spans="2:50" ht="24.75" customHeight="1" x14ac:dyDescent="0.25"/>
    <row r="11" spans="2:50" ht="12.75" customHeight="1" x14ac:dyDescent="0.25">
      <c r="B11" s="6"/>
      <c r="C11" s="7"/>
      <c r="D11" s="7"/>
      <c r="E11" s="7"/>
      <c r="F11" s="7"/>
      <c r="G11" s="7"/>
      <c r="H11" s="7"/>
      <c r="I11" s="7"/>
      <c r="J11" s="7"/>
      <c r="K11" s="7"/>
      <c r="L11" s="7"/>
      <c r="M11" s="7"/>
      <c r="N11" s="7"/>
      <c r="O11" s="7"/>
      <c r="P11" s="7"/>
      <c r="Q11" s="7"/>
      <c r="R11" s="7"/>
      <c r="S11" s="7"/>
      <c r="T11" s="7"/>
      <c r="U11" s="7"/>
      <c r="V11" s="7"/>
      <c r="W11" s="7"/>
      <c r="X11" s="7"/>
      <c r="Y11" s="8"/>
    </row>
    <row r="12" spans="2:50" ht="17.25" x14ac:dyDescent="0.25">
      <c r="B12" s="206" t="s">
        <v>0</v>
      </c>
      <c r="C12" s="207"/>
      <c r="D12" s="152"/>
      <c r="E12" s="152"/>
      <c r="F12" s="152"/>
      <c r="G12" s="152"/>
      <c r="H12" s="152"/>
      <c r="I12" s="152"/>
      <c r="J12" s="152"/>
      <c r="K12" s="152"/>
      <c r="L12" s="152"/>
      <c r="M12" s="152"/>
      <c r="N12" s="152"/>
      <c r="O12" s="152"/>
      <c r="P12" s="152"/>
      <c r="Q12" s="152"/>
      <c r="R12" s="152"/>
      <c r="S12" s="152"/>
      <c r="T12" s="152"/>
      <c r="U12" s="152"/>
      <c r="V12" s="152"/>
      <c r="W12" s="152"/>
      <c r="X12" s="152"/>
      <c r="Y12" s="208"/>
    </row>
    <row r="13" spans="2:50" ht="6" customHeight="1" x14ac:dyDescent="0.25">
      <c r="B13" s="9"/>
      <c r="C13" s="10"/>
      <c r="D13" s="10"/>
      <c r="E13" s="10"/>
      <c r="F13" s="10"/>
      <c r="G13" s="10"/>
      <c r="H13" s="10"/>
      <c r="I13" s="10"/>
      <c r="J13" s="10"/>
      <c r="K13" s="10"/>
      <c r="L13" s="10"/>
      <c r="M13" s="10"/>
      <c r="N13" s="10"/>
      <c r="O13" s="10"/>
      <c r="P13" s="10"/>
      <c r="Q13" s="10"/>
      <c r="R13" s="10"/>
      <c r="S13" s="10"/>
      <c r="T13" s="10"/>
      <c r="U13" s="10"/>
      <c r="V13" s="10"/>
      <c r="W13" s="10"/>
      <c r="X13" s="10"/>
      <c r="Y13" s="11"/>
    </row>
    <row r="14" spans="2:50" s="84" customFormat="1" ht="17.25" x14ac:dyDescent="0.25">
      <c r="B14" s="114" t="s">
        <v>1</v>
      </c>
      <c r="C14" s="115"/>
      <c r="D14" s="115"/>
      <c r="E14" s="115"/>
      <c r="F14" s="87"/>
      <c r="G14" s="182"/>
      <c r="H14" s="183"/>
      <c r="I14" s="183"/>
      <c r="J14" s="183"/>
      <c r="K14" s="183"/>
      <c r="L14" s="183"/>
      <c r="M14" s="183"/>
      <c r="N14" s="183"/>
      <c r="O14" s="183"/>
      <c r="P14" s="183"/>
      <c r="Q14" s="183"/>
      <c r="R14" s="183"/>
      <c r="S14" s="183"/>
      <c r="T14" s="183"/>
      <c r="U14" s="183"/>
      <c r="V14" s="183"/>
      <c r="W14" s="183"/>
      <c r="X14" s="184"/>
      <c r="Y14" s="4"/>
      <c r="AB14" s="195" t="str">
        <f>IF(Foglio2!F27&gt;8,"Attenzione! Inserire i dati solo sul Dipartimento OPPURE sull'impresa profit di afferenza",IF(OR(Foglio2!F25&gt;7,Foglio2!F26&gt;6),"","Devono ancora essere compilati alcuni campi tra i dati del partecipante"))</f>
        <v>Devono ancora essere compilati alcuni campi tra i dati del partecipante</v>
      </c>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2"/>
    </row>
    <row r="15" spans="2:50" s="84" customFormat="1" ht="8.25" customHeight="1" x14ac:dyDescent="0.25">
      <c r="B15" s="3"/>
      <c r="C15" s="87"/>
      <c r="D15" s="87"/>
      <c r="E15" s="87"/>
      <c r="F15" s="87"/>
      <c r="G15" s="87"/>
      <c r="H15" s="87"/>
      <c r="I15" s="87"/>
      <c r="J15" s="87"/>
      <c r="K15" s="87"/>
      <c r="L15" s="87"/>
      <c r="M15" s="87"/>
      <c r="N15" s="87"/>
      <c r="O15" s="87"/>
      <c r="P15" s="87"/>
      <c r="Q15" s="87"/>
      <c r="R15" s="87"/>
      <c r="S15" s="87"/>
      <c r="T15" s="87"/>
      <c r="U15" s="87"/>
      <c r="V15" s="87"/>
      <c r="W15" s="87"/>
      <c r="X15" s="87"/>
      <c r="Y15" s="4"/>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2"/>
    </row>
    <row r="16" spans="2:50" s="84" customFormat="1" ht="17.25" x14ac:dyDescent="0.25">
      <c r="B16" s="114" t="s">
        <v>2</v>
      </c>
      <c r="C16" s="115"/>
      <c r="D16" s="115"/>
      <c r="E16" s="115"/>
      <c r="F16" s="156"/>
      <c r="G16" s="182"/>
      <c r="H16" s="183"/>
      <c r="I16" s="183"/>
      <c r="J16" s="183"/>
      <c r="K16" s="183"/>
      <c r="L16" s="183"/>
      <c r="M16" s="183"/>
      <c r="N16" s="183"/>
      <c r="O16" s="183"/>
      <c r="P16" s="183"/>
      <c r="Q16" s="183"/>
      <c r="R16" s="183"/>
      <c r="S16" s="183"/>
      <c r="T16" s="183"/>
      <c r="U16" s="183"/>
      <c r="V16" s="183"/>
      <c r="W16" s="183"/>
      <c r="X16" s="184"/>
      <c r="Y16" s="4"/>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2"/>
    </row>
    <row r="17" spans="2:50" s="84" customFormat="1" ht="10.5" customHeight="1" x14ac:dyDescent="0.25">
      <c r="B17" s="3"/>
      <c r="C17" s="87"/>
      <c r="D17" s="87"/>
      <c r="E17" s="87"/>
      <c r="F17" s="87"/>
      <c r="G17" s="87"/>
      <c r="H17" s="87"/>
      <c r="I17" s="87"/>
      <c r="J17" s="87"/>
      <c r="K17" s="87"/>
      <c r="L17" s="87"/>
      <c r="M17" s="87"/>
      <c r="N17" s="87"/>
      <c r="O17" s="87"/>
      <c r="P17" s="87"/>
      <c r="Q17" s="87"/>
      <c r="R17" s="87"/>
      <c r="S17" s="87"/>
      <c r="T17" s="87"/>
      <c r="U17" s="87"/>
      <c r="V17" s="87"/>
      <c r="W17" s="87"/>
      <c r="X17" s="87"/>
      <c r="Y17" s="4"/>
      <c r="AB17" s="2"/>
      <c r="AC17" s="2"/>
      <c r="AD17" s="2"/>
      <c r="AE17" s="2"/>
      <c r="AF17" s="2"/>
      <c r="AG17" s="2"/>
      <c r="AH17" s="2"/>
      <c r="AI17" s="2"/>
      <c r="AJ17" s="2"/>
      <c r="AK17" s="2"/>
      <c r="AL17" s="2"/>
      <c r="AM17" s="2"/>
      <c r="AN17" s="2"/>
      <c r="AO17" s="2"/>
      <c r="AP17" s="2"/>
      <c r="AQ17" s="2"/>
      <c r="AR17" s="2"/>
      <c r="AS17" s="2"/>
      <c r="AT17" s="2"/>
      <c r="AU17" s="2"/>
      <c r="AV17" s="2"/>
      <c r="AW17" s="2"/>
      <c r="AX17" s="2"/>
    </row>
    <row r="18" spans="2:50" s="84" customFormat="1" ht="17.25" x14ac:dyDescent="0.25">
      <c r="B18" s="151" t="s">
        <v>3</v>
      </c>
      <c r="C18" s="152"/>
      <c r="D18" s="152"/>
      <c r="E18" s="197"/>
      <c r="F18" s="197"/>
      <c r="G18" s="182"/>
      <c r="H18" s="183"/>
      <c r="I18" s="183"/>
      <c r="J18" s="183"/>
      <c r="K18" s="183"/>
      <c r="L18" s="183"/>
      <c r="M18" s="183"/>
      <c r="N18" s="183"/>
      <c r="O18" s="183"/>
      <c r="P18" s="183"/>
      <c r="Q18" s="183"/>
      <c r="R18" s="183"/>
      <c r="S18" s="183"/>
      <c r="T18" s="183"/>
      <c r="U18" s="183"/>
      <c r="V18" s="183"/>
      <c r="W18" s="183"/>
      <c r="X18" s="184"/>
      <c r="Y18" s="4"/>
      <c r="AB18" s="2"/>
      <c r="AC18" s="2"/>
      <c r="AD18" s="2"/>
      <c r="AE18" s="2"/>
      <c r="AF18" s="2"/>
      <c r="AG18" s="2"/>
      <c r="AH18" s="2"/>
      <c r="AI18" s="2"/>
      <c r="AJ18" s="2"/>
      <c r="AK18" s="2"/>
      <c r="AL18" s="2"/>
      <c r="AM18" s="2"/>
      <c r="AN18" s="2"/>
      <c r="AO18" s="2"/>
      <c r="AP18" s="2"/>
      <c r="AQ18" s="2"/>
      <c r="AR18" s="2"/>
      <c r="AS18" s="2"/>
      <c r="AT18" s="2"/>
      <c r="AU18" s="2"/>
      <c r="AV18" s="2"/>
      <c r="AW18" s="2"/>
      <c r="AX18" s="2"/>
    </row>
    <row r="19" spans="2:50" s="84" customFormat="1" ht="7.5" customHeight="1" x14ac:dyDescent="0.25">
      <c r="B19" s="12"/>
      <c r="C19" s="13"/>
      <c r="D19" s="13"/>
      <c r="E19" s="13"/>
      <c r="F19" s="13"/>
      <c r="G19" s="13"/>
      <c r="H19" s="13"/>
      <c r="I19" s="13"/>
      <c r="J19" s="13"/>
      <c r="K19" s="13"/>
      <c r="L19" s="13"/>
      <c r="M19" s="13"/>
      <c r="N19" s="13"/>
      <c r="O19" s="13"/>
      <c r="P19" s="13"/>
      <c r="Q19" s="13"/>
      <c r="R19" s="13"/>
      <c r="S19" s="13"/>
      <c r="T19" s="13"/>
      <c r="U19" s="13"/>
      <c r="V19" s="13"/>
      <c r="W19" s="13"/>
      <c r="X19" s="13"/>
      <c r="Y19" s="4"/>
      <c r="AB19" s="2"/>
      <c r="AC19" s="2"/>
      <c r="AD19" s="2"/>
      <c r="AE19" s="2"/>
      <c r="AF19" s="2"/>
      <c r="AG19" s="2"/>
      <c r="AH19" s="2"/>
      <c r="AI19" s="2"/>
      <c r="AJ19" s="2"/>
      <c r="AK19" s="2"/>
      <c r="AL19" s="2"/>
      <c r="AM19" s="2"/>
      <c r="AN19" s="2"/>
      <c r="AO19" s="2"/>
      <c r="AP19" s="2"/>
      <c r="AQ19" s="2"/>
      <c r="AR19" s="2"/>
      <c r="AS19" s="2"/>
      <c r="AT19" s="2"/>
      <c r="AU19" s="2"/>
      <c r="AV19" s="2"/>
      <c r="AW19" s="2"/>
      <c r="AX19" s="2"/>
    </row>
    <row r="20" spans="2:50" s="84" customFormat="1" ht="17.25" x14ac:dyDescent="0.25">
      <c r="B20" s="151" t="s">
        <v>7</v>
      </c>
      <c r="C20" s="152"/>
      <c r="D20" s="152"/>
      <c r="E20" s="197"/>
      <c r="F20" s="197"/>
      <c r="G20" s="197"/>
      <c r="H20" s="212"/>
      <c r="I20" s="213"/>
      <c r="J20" s="213"/>
      <c r="K20" s="213"/>
      <c r="L20" s="213"/>
      <c r="M20" s="213"/>
      <c r="N20" s="213"/>
      <c r="O20" s="213"/>
      <c r="P20" s="213"/>
      <c r="Q20" s="213"/>
      <c r="R20" s="213"/>
      <c r="S20" s="213"/>
      <c r="T20" s="213"/>
      <c r="U20" s="213"/>
      <c r="V20" s="213"/>
      <c r="W20" s="213"/>
      <c r="X20" s="214"/>
      <c r="Y20" s="4"/>
      <c r="AB20" s="2"/>
      <c r="AC20" s="2"/>
      <c r="AD20" s="2"/>
      <c r="AE20" s="2"/>
      <c r="AF20" s="2"/>
      <c r="AG20" s="2"/>
      <c r="AH20" s="2"/>
      <c r="AI20" s="2"/>
      <c r="AJ20" s="2"/>
      <c r="AK20" s="2"/>
      <c r="AL20" s="2"/>
      <c r="AM20" s="2"/>
      <c r="AN20" s="2"/>
      <c r="AO20" s="2"/>
      <c r="AP20" s="2"/>
      <c r="AQ20" s="2"/>
      <c r="AR20" s="2"/>
      <c r="AS20" s="2"/>
      <c r="AT20" s="2"/>
      <c r="AU20" s="2"/>
      <c r="AV20" s="2"/>
      <c r="AW20" s="2"/>
      <c r="AX20" s="2"/>
    </row>
    <row r="21" spans="2:50" s="84" customFormat="1" ht="21" customHeight="1" x14ac:dyDescent="0.25">
      <c r="B21" s="3" t="s">
        <v>16</v>
      </c>
      <c r="C21" s="87"/>
      <c r="D21" s="87"/>
      <c r="E21" s="87"/>
      <c r="F21" s="87"/>
      <c r="G21" s="87"/>
      <c r="H21" s="87"/>
      <c r="I21" s="87"/>
      <c r="J21" s="87"/>
      <c r="K21" s="87"/>
      <c r="L21" s="87"/>
      <c r="M21" s="87"/>
      <c r="N21" s="87"/>
      <c r="O21" s="87"/>
      <c r="P21" s="87"/>
      <c r="Q21" s="87"/>
      <c r="R21" s="87"/>
      <c r="S21" s="87"/>
      <c r="T21" s="87"/>
      <c r="U21" s="87"/>
      <c r="V21" s="87"/>
      <c r="W21" s="87"/>
      <c r="X21" s="87"/>
      <c r="Y21" s="4"/>
      <c r="AB21" s="2"/>
      <c r="AC21" s="2"/>
      <c r="AD21" s="2"/>
      <c r="AE21" s="2"/>
      <c r="AF21" s="2"/>
      <c r="AG21" s="2"/>
      <c r="AH21" s="2"/>
      <c r="AI21" s="2"/>
      <c r="AJ21" s="2"/>
      <c r="AK21" s="2"/>
      <c r="AL21" s="2"/>
      <c r="AM21" s="2"/>
      <c r="AN21" s="2"/>
      <c r="AO21" s="2"/>
      <c r="AP21" s="2"/>
      <c r="AQ21" s="2"/>
      <c r="AR21" s="2"/>
      <c r="AS21" s="2"/>
      <c r="AT21" s="2"/>
      <c r="AU21" s="2"/>
      <c r="AV21" s="2"/>
      <c r="AW21" s="2"/>
      <c r="AX21" s="2"/>
    </row>
    <row r="22" spans="2:50" s="84" customFormat="1" ht="17.25" x14ac:dyDescent="0.25">
      <c r="B22" s="151" t="s">
        <v>4</v>
      </c>
      <c r="C22" s="152"/>
      <c r="D22" s="152"/>
      <c r="E22" s="197"/>
      <c r="F22" s="197"/>
      <c r="G22" s="197"/>
      <c r="H22" s="182"/>
      <c r="I22" s="183"/>
      <c r="J22" s="183"/>
      <c r="K22" s="183"/>
      <c r="L22" s="183"/>
      <c r="M22" s="183"/>
      <c r="N22" s="183"/>
      <c r="O22" s="183"/>
      <c r="P22" s="183"/>
      <c r="Q22" s="183"/>
      <c r="R22" s="183"/>
      <c r="S22" s="183"/>
      <c r="T22" s="183"/>
      <c r="U22" s="183"/>
      <c r="V22" s="183"/>
      <c r="W22" s="183"/>
      <c r="X22" s="184"/>
      <c r="Y22" s="4"/>
      <c r="AB22" s="2"/>
      <c r="AC22" s="2"/>
      <c r="AD22" s="2"/>
      <c r="AE22" s="2"/>
      <c r="AF22" s="2"/>
      <c r="AG22" s="2"/>
      <c r="AH22" s="2"/>
      <c r="AI22" s="2"/>
      <c r="AJ22" s="2"/>
      <c r="AK22" s="2"/>
      <c r="AL22" s="2"/>
      <c r="AM22" s="2"/>
      <c r="AN22" s="2"/>
      <c r="AO22" s="2"/>
      <c r="AP22" s="2"/>
      <c r="AQ22" s="2"/>
      <c r="AR22" s="2"/>
      <c r="AS22" s="2"/>
      <c r="AT22" s="2"/>
      <c r="AU22" s="2"/>
      <c r="AV22" s="2"/>
      <c r="AW22" s="2"/>
      <c r="AX22" s="2"/>
    </row>
    <row r="23" spans="2:50" s="84" customFormat="1" ht="12" customHeight="1" x14ac:dyDescent="0.25">
      <c r="B23" s="12"/>
      <c r="C23" s="13"/>
      <c r="D23" s="13"/>
      <c r="E23" s="13"/>
      <c r="F23" s="13"/>
      <c r="G23" s="13"/>
      <c r="H23" s="13"/>
      <c r="I23" s="13"/>
      <c r="J23" s="13"/>
      <c r="K23" s="13"/>
      <c r="L23" s="13"/>
      <c r="M23" s="13"/>
      <c r="N23" s="13"/>
      <c r="O23" s="13"/>
      <c r="P23" s="13"/>
      <c r="Q23" s="13"/>
      <c r="R23" s="13"/>
      <c r="S23" s="13"/>
      <c r="T23" s="13"/>
      <c r="U23" s="13"/>
      <c r="V23" s="13"/>
      <c r="W23" s="13"/>
      <c r="X23" s="13"/>
      <c r="Y23" s="4"/>
      <c r="AB23" s="2"/>
      <c r="AC23" s="2"/>
      <c r="AD23" s="2"/>
      <c r="AE23" s="2"/>
      <c r="AF23" s="2"/>
      <c r="AG23" s="2"/>
      <c r="AH23" s="2"/>
      <c r="AI23" s="2"/>
      <c r="AJ23" s="2"/>
      <c r="AK23" s="2"/>
      <c r="AL23" s="2"/>
      <c r="AM23" s="2"/>
      <c r="AN23" s="2"/>
      <c r="AO23" s="2"/>
      <c r="AP23" s="2"/>
      <c r="AQ23" s="2"/>
      <c r="AR23" s="2"/>
      <c r="AS23" s="2"/>
      <c r="AT23" s="2"/>
      <c r="AU23" s="2"/>
      <c r="AV23" s="2"/>
      <c r="AW23" s="2"/>
      <c r="AX23" s="2"/>
    </row>
    <row r="24" spans="2:50" s="84" customFormat="1" ht="17.25" x14ac:dyDescent="0.25">
      <c r="B24" s="151" t="s">
        <v>15</v>
      </c>
      <c r="C24" s="152"/>
      <c r="D24" s="197"/>
      <c r="E24" s="197"/>
      <c r="F24" s="197"/>
      <c r="G24" s="198"/>
      <c r="H24" s="199"/>
      <c r="I24" s="199"/>
      <c r="J24" s="199"/>
      <c r="K24" s="199"/>
      <c r="L24" s="199"/>
      <c r="M24" s="199"/>
      <c r="N24" s="199"/>
      <c r="O24" s="199"/>
      <c r="P24" s="199"/>
      <c r="Q24" s="199"/>
      <c r="R24" s="199"/>
      <c r="S24" s="199"/>
      <c r="T24" s="199"/>
      <c r="U24" s="199"/>
      <c r="V24" s="199"/>
      <c r="W24" s="199"/>
      <c r="X24" s="200"/>
      <c r="Y24" s="4"/>
      <c r="AB24" s="2"/>
      <c r="AC24" s="2"/>
      <c r="AD24" s="2"/>
      <c r="AE24" s="2"/>
      <c r="AF24" s="2"/>
      <c r="AG24" s="2"/>
      <c r="AH24" s="2"/>
      <c r="AI24" s="2"/>
      <c r="AJ24" s="2"/>
      <c r="AK24" s="2"/>
      <c r="AL24" s="2"/>
      <c r="AM24" s="2"/>
      <c r="AN24" s="2"/>
      <c r="AO24" s="2"/>
      <c r="AP24" s="2"/>
      <c r="AQ24" s="2"/>
      <c r="AR24" s="2"/>
      <c r="AS24" s="2"/>
      <c r="AT24" s="2"/>
      <c r="AU24" s="2"/>
      <c r="AV24" s="2"/>
      <c r="AW24" s="2"/>
      <c r="AX24" s="2"/>
    </row>
    <row r="25" spans="2:50" s="84" customFormat="1" ht="13.5" customHeight="1" x14ac:dyDescent="0.25">
      <c r="B25" s="3"/>
      <c r="C25" s="87"/>
      <c r="D25" s="87"/>
      <c r="E25" s="87"/>
      <c r="F25" s="87"/>
      <c r="G25" s="87"/>
      <c r="H25" s="87"/>
      <c r="I25" s="87"/>
      <c r="J25" s="87"/>
      <c r="K25" s="87"/>
      <c r="L25" s="87"/>
      <c r="M25" s="87"/>
      <c r="N25" s="87"/>
      <c r="O25" s="87"/>
      <c r="P25" s="87"/>
      <c r="Q25" s="87"/>
      <c r="R25" s="87"/>
      <c r="S25" s="87"/>
      <c r="T25" s="87"/>
      <c r="U25" s="87"/>
      <c r="V25" s="87"/>
      <c r="W25" s="87"/>
      <c r="X25" s="87"/>
      <c r="Y25" s="4"/>
      <c r="AB25" s="2"/>
      <c r="AC25" s="2"/>
      <c r="AD25" s="2"/>
      <c r="AE25" s="2"/>
      <c r="AF25" s="2"/>
      <c r="AG25" s="2"/>
      <c r="AH25" s="2"/>
      <c r="AI25" s="2"/>
      <c r="AJ25" s="2"/>
      <c r="AK25" s="2"/>
      <c r="AL25" s="2"/>
      <c r="AM25" s="2"/>
      <c r="AN25" s="2"/>
      <c r="AO25" s="2"/>
      <c r="AP25" s="2"/>
      <c r="AQ25" s="2"/>
      <c r="AR25" s="2"/>
      <c r="AS25" s="2"/>
      <c r="AT25" s="2"/>
      <c r="AU25" s="2"/>
      <c r="AV25" s="2"/>
      <c r="AW25" s="2"/>
      <c r="AX25" s="2"/>
    </row>
    <row r="26" spans="2:50" s="84" customFormat="1" ht="17.25" x14ac:dyDescent="0.25">
      <c r="B26" s="114" t="s">
        <v>200</v>
      </c>
      <c r="C26" s="115"/>
      <c r="D26" s="115"/>
      <c r="E26" s="115"/>
      <c r="F26" s="115"/>
      <c r="G26" s="115"/>
      <c r="H26" s="203"/>
      <c r="I26" s="204"/>
      <c r="J26" s="204"/>
      <c r="K26" s="204"/>
      <c r="L26" s="204"/>
      <c r="M26" s="204"/>
      <c r="N26" s="204"/>
      <c r="O26" s="204"/>
      <c r="P26" s="204"/>
      <c r="Q26" s="204"/>
      <c r="R26" s="204"/>
      <c r="S26" s="204"/>
      <c r="T26" s="204"/>
      <c r="U26" s="204"/>
      <c r="V26" s="204"/>
      <c r="W26" s="204"/>
      <c r="X26" s="205"/>
      <c r="Y26" s="4"/>
      <c r="AB26" s="2"/>
      <c r="AC26" s="2"/>
      <c r="AD26" s="2"/>
      <c r="AE26" s="2"/>
      <c r="AF26" s="2"/>
      <c r="AG26" s="2"/>
      <c r="AH26" s="2"/>
      <c r="AI26" s="2"/>
      <c r="AJ26" s="2"/>
      <c r="AK26" s="2"/>
      <c r="AL26" s="2"/>
      <c r="AM26" s="2"/>
      <c r="AN26" s="2"/>
      <c r="AO26" s="2"/>
      <c r="AP26" s="2"/>
      <c r="AQ26" s="2"/>
      <c r="AR26" s="2"/>
      <c r="AS26" s="2"/>
      <c r="AT26" s="2"/>
      <c r="AU26" s="2"/>
      <c r="AV26" s="2"/>
      <c r="AW26" s="2"/>
      <c r="AX26" s="2"/>
    </row>
    <row r="27" spans="2:50" s="84" customFormat="1" ht="6" customHeight="1" x14ac:dyDescent="0.25">
      <c r="B27" s="3"/>
      <c r="C27" s="87"/>
      <c r="D27" s="87"/>
      <c r="E27" s="87"/>
      <c r="F27" s="87"/>
      <c r="G27" s="87"/>
      <c r="H27" s="87"/>
      <c r="I27" s="87"/>
      <c r="J27" s="87"/>
      <c r="K27" s="87"/>
      <c r="L27" s="87"/>
      <c r="M27" s="87"/>
      <c r="N27" s="87"/>
      <c r="O27" s="87"/>
      <c r="P27" s="87"/>
      <c r="Q27" s="87"/>
      <c r="R27" s="87"/>
      <c r="S27" s="87"/>
      <c r="T27" s="87"/>
      <c r="U27" s="87"/>
      <c r="V27" s="87"/>
      <c r="W27" s="87"/>
      <c r="X27" s="87"/>
      <c r="Y27" s="4"/>
      <c r="AB27" s="2"/>
      <c r="AC27" s="2"/>
      <c r="AD27" s="2"/>
      <c r="AE27" s="2"/>
      <c r="AF27" s="2"/>
      <c r="AG27" s="2"/>
      <c r="AH27" s="2"/>
      <c r="AI27" s="2"/>
      <c r="AJ27" s="2"/>
      <c r="AK27" s="2"/>
      <c r="AL27" s="2"/>
      <c r="AM27" s="2"/>
      <c r="AN27" s="2"/>
      <c r="AO27" s="2"/>
      <c r="AP27" s="2"/>
      <c r="AQ27" s="2"/>
      <c r="AR27" s="2"/>
      <c r="AS27" s="2"/>
      <c r="AT27" s="2"/>
      <c r="AU27" s="2"/>
      <c r="AV27" s="2"/>
      <c r="AW27" s="2"/>
      <c r="AX27" s="2"/>
    </row>
    <row r="28" spans="2:50" s="84" customFormat="1" ht="17.25" x14ac:dyDescent="0.25">
      <c r="B28" s="114" t="s">
        <v>199</v>
      </c>
      <c r="C28" s="115"/>
      <c r="D28" s="115"/>
      <c r="E28" s="115"/>
      <c r="F28" s="115"/>
      <c r="G28" s="115"/>
      <c r="H28" s="182"/>
      <c r="I28" s="183"/>
      <c r="J28" s="183"/>
      <c r="K28" s="183"/>
      <c r="L28" s="183"/>
      <c r="M28" s="183"/>
      <c r="N28" s="183"/>
      <c r="O28" s="183"/>
      <c r="P28" s="183"/>
      <c r="Q28" s="183"/>
      <c r="R28" s="183"/>
      <c r="S28" s="183"/>
      <c r="T28" s="183"/>
      <c r="U28" s="183"/>
      <c r="V28" s="183"/>
      <c r="W28" s="183"/>
      <c r="X28" s="184"/>
      <c r="Y28" s="98"/>
      <c r="AB28" s="2"/>
      <c r="AC28" s="2"/>
      <c r="AD28" s="2"/>
      <c r="AE28" s="2"/>
      <c r="AF28" s="2"/>
      <c r="AG28" s="2"/>
      <c r="AH28" s="2"/>
      <c r="AI28" s="2"/>
      <c r="AJ28" s="2"/>
      <c r="AK28" s="2"/>
      <c r="AL28" s="2"/>
      <c r="AM28" s="2"/>
      <c r="AN28" s="2"/>
      <c r="AO28" s="2"/>
      <c r="AP28" s="2"/>
      <c r="AQ28" s="2"/>
      <c r="AR28" s="2"/>
      <c r="AS28" s="2"/>
      <c r="AT28" s="2"/>
      <c r="AU28" s="2"/>
      <c r="AV28" s="2"/>
      <c r="AW28" s="2"/>
      <c r="AX28" s="2"/>
    </row>
    <row r="29" spans="2:50" s="84" customFormat="1" ht="6" customHeight="1" x14ac:dyDescent="0.25">
      <c r="B29" s="90"/>
      <c r="C29" s="91"/>
      <c r="D29" s="91"/>
      <c r="E29" s="91"/>
      <c r="F29" s="91"/>
      <c r="G29" s="91"/>
      <c r="H29" s="99"/>
      <c r="I29" s="99"/>
      <c r="J29" s="100"/>
      <c r="K29" s="100"/>
      <c r="L29" s="100"/>
      <c r="M29" s="100"/>
      <c r="N29" s="100"/>
      <c r="O29" s="100"/>
      <c r="P29" s="100"/>
      <c r="Q29" s="100"/>
      <c r="R29" s="100"/>
      <c r="S29" s="100"/>
      <c r="T29" s="100"/>
      <c r="U29" s="100"/>
      <c r="V29" s="100"/>
      <c r="W29" s="100"/>
      <c r="X29" s="100"/>
      <c r="Y29" s="4"/>
      <c r="AB29" s="2"/>
      <c r="AC29" s="2"/>
      <c r="AD29" s="2"/>
      <c r="AE29" s="2"/>
      <c r="AF29" s="2"/>
      <c r="AG29" s="2"/>
      <c r="AH29" s="2"/>
      <c r="AI29" s="2"/>
      <c r="AJ29" s="2"/>
      <c r="AK29" s="2"/>
      <c r="AL29" s="2"/>
      <c r="AM29" s="2"/>
      <c r="AN29" s="2"/>
      <c r="AO29" s="2"/>
      <c r="AP29" s="2"/>
      <c r="AQ29" s="2"/>
      <c r="AR29" s="2"/>
      <c r="AS29" s="2"/>
      <c r="AT29" s="2"/>
      <c r="AU29" s="2"/>
      <c r="AV29" s="2"/>
      <c r="AW29" s="2"/>
      <c r="AX29" s="2"/>
    </row>
    <row r="30" spans="2:50" s="84" customFormat="1" ht="42" customHeight="1" x14ac:dyDescent="0.25">
      <c r="B30" s="114" t="s">
        <v>210</v>
      </c>
      <c r="C30" s="115"/>
      <c r="D30" s="115"/>
      <c r="E30" s="115"/>
      <c r="F30" s="115"/>
      <c r="G30" s="115"/>
      <c r="H30" s="115"/>
      <c r="I30" s="115"/>
      <c r="J30" s="116"/>
      <c r="K30" s="117"/>
      <c r="L30" s="117"/>
      <c r="M30" s="117"/>
      <c r="N30" s="117"/>
      <c r="O30" s="117"/>
      <c r="P30" s="117"/>
      <c r="Q30" s="117"/>
      <c r="R30" s="117"/>
      <c r="S30" s="117"/>
      <c r="T30" s="117"/>
      <c r="U30" s="117"/>
      <c r="V30" s="117"/>
      <c r="W30" s="117"/>
      <c r="X30" s="118"/>
      <c r="Y30" s="4"/>
      <c r="AB30" s="2"/>
      <c r="AC30" s="2"/>
      <c r="AD30" s="2"/>
      <c r="AE30" s="2"/>
      <c r="AF30" s="2"/>
      <c r="AG30" s="2"/>
      <c r="AH30" s="2"/>
      <c r="AI30" s="2"/>
      <c r="AJ30" s="2"/>
      <c r="AK30" s="2"/>
      <c r="AL30" s="2"/>
      <c r="AM30" s="2"/>
      <c r="AN30" s="2"/>
      <c r="AO30" s="2"/>
      <c r="AP30" s="2"/>
      <c r="AQ30" s="2"/>
      <c r="AR30" s="2"/>
      <c r="AS30" s="2"/>
      <c r="AT30" s="2"/>
      <c r="AU30" s="2"/>
      <c r="AV30" s="2"/>
      <c r="AW30" s="2"/>
      <c r="AX30" s="2"/>
    </row>
    <row r="31" spans="2:50" s="84" customFormat="1" ht="4.5" customHeight="1" x14ac:dyDescent="0.25">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7"/>
      <c r="AB31" s="2"/>
      <c r="AC31" s="2"/>
      <c r="AD31" s="2"/>
      <c r="AE31" s="2"/>
      <c r="AF31" s="2"/>
      <c r="AG31" s="2"/>
      <c r="AH31" s="2"/>
      <c r="AI31" s="2"/>
      <c r="AJ31" s="2"/>
      <c r="AK31" s="2"/>
      <c r="AL31" s="2"/>
      <c r="AM31" s="2"/>
      <c r="AN31" s="2"/>
      <c r="AO31" s="2"/>
      <c r="AP31" s="2"/>
      <c r="AQ31" s="2"/>
      <c r="AR31" s="2"/>
      <c r="AS31" s="2"/>
      <c r="AT31" s="2"/>
      <c r="AU31" s="2"/>
      <c r="AV31" s="2"/>
      <c r="AW31" s="2"/>
      <c r="AX31" s="2"/>
    </row>
    <row r="32" spans="2:50" s="84" customFormat="1" ht="29.25" customHeight="1" x14ac:dyDescent="0.25">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AB32" s="2"/>
      <c r="AC32" s="2"/>
      <c r="AD32" s="2"/>
      <c r="AE32" s="2"/>
      <c r="AF32" s="2"/>
      <c r="AG32" s="2"/>
      <c r="AH32" s="2"/>
      <c r="AI32" s="2"/>
      <c r="AJ32" s="2"/>
      <c r="AK32" s="2"/>
      <c r="AL32" s="2"/>
      <c r="AM32" s="2"/>
      <c r="AN32" s="2"/>
      <c r="AO32" s="2"/>
      <c r="AP32" s="2"/>
      <c r="AQ32" s="2"/>
      <c r="AR32" s="2"/>
      <c r="AS32" s="2"/>
      <c r="AT32" s="2"/>
      <c r="AU32" s="2"/>
      <c r="AV32" s="2"/>
      <c r="AW32" s="2"/>
      <c r="AX32" s="2"/>
    </row>
    <row r="33" spans="2:50" s="84" customFormat="1" ht="17.25" x14ac:dyDescent="0.25">
      <c r="B33" s="201" t="s">
        <v>179</v>
      </c>
      <c r="C33" s="202"/>
      <c r="D33" s="202"/>
      <c r="E33" s="202"/>
      <c r="F33" s="202"/>
      <c r="G33" s="202"/>
      <c r="H33" s="202"/>
      <c r="I33" s="202"/>
      <c r="J33" s="202"/>
      <c r="K33" s="202"/>
      <c r="L33" s="202"/>
      <c r="M33" s="202"/>
      <c r="N33" s="202"/>
      <c r="O33" s="202"/>
      <c r="P33" s="202"/>
      <c r="Q33" s="202"/>
      <c r="R33" s="202"/>
      <c r="S33" s="202"/>
      <c r="T33" s="202"/>
      <c r="U33" s="202"/>
      <c r="V33" s="202"/>
      <c r="W33" s="202"/>
      <c r="X33" s="202"/>
      <c r="Y33" s="17"/>
      <c r="AB33" s="2"/>
      <c r="AC33" s="2"/>
      <c r="AD33" s="2"/>
      <c r="AE33" s="2"/>
      <c r="AF33" s="2"/>
      <c r="AG33" s="2"/>
      <c r="AH33" s="2"/>
      <c r="AI33" s="2"/>
      <c r="AJ33" s="2"/>
      <c r="AK33" s="2"/>
      <c r="AL33" s="2"/>
      <c r="AM33" s="2"/>
      <c r="AN33" s="2"/>
      <c r="AO33" s="2"/>
      <c r="AP33" s="2"/>
      <c r="AQ33" s="2"/>
      <c r="AR33" s="2"/>
      <c r="AS33" s="2"/>
      <c r="AT33" s="2"/>
      <c r="AU33" s="2"/>
      <c r="AV33" s="2"/>
      <c r="AW33" s="2"/>
      <c r="AX33" s="2"/>
    </row>
    <row r="34" spans="2:50" s="84" customFormat="1" ht="6" customHeight="1" x14ac:dyDescent="0.25">
      <c r="B34" s="12"/>
      <c r="C34" s="13"/>
      <c r="D34" s="13"/>
      <c r="E34" s="87"/>
      <c r="F34" s="13"/>
      <c r="G34" s="13"/>
      <c r="H34" s="13"/>
      <c r="I34" s="13"/>
      <c r="J34" s="13"/>
      <c r="K34" s="13"/>
      <c r="L34" s="13"/>
      <c r="M34" s="13"/>
      <c r="N34" s="13"/>
      <c r="O34" s="13"/>
      <c r="P34" s="13"/>
      <c r="Q34" s="13"/>
      <c r="R34" s="13"/>
      <c r="S34" s="13"/>
      <c r="T34" s="13"/>
      <c r="U34" s="13"/>
      <c r="V34" s="13"/>
      <c r="W34" s="13"/>
      <c r="X34" s="13"/>
      <c r="Y34" s="4"/>
      <c r="AB34" s="2"/>
      <c r="AC34" s="2"/>
      <c r="AD34" s="2"/>
      <c r="AE34" s="2"/>
      <c r="AF34" s="2"/>
      <c r="AG34" s="2"/>
      <c r="AH34" s="2"/>
      <c r="AI34" s="2"/>
      <c r="AJ34" s="2"/>
      <c r="AK34" s="2"/>
      <c r="AL34" s="2"/>
      <c r="AM34" s="2"/>
      <c r="AN34" s="2"/>
      <c r="AO34" s="2"/>
      <c r="AP34" s="2"/>
      <c r="AQ34" s="2"/>
      <c r="AR34" s="2"/>
      <c r="AS34" s="2"/>
      <c r="AT34" s="2"/>
      <c r="AU34" s="2"/>
      <c r="AV34" s="2"/>
      <c r="AW34" s="2"/>
      <c r="AX34" s="2"/>
    </row>
    <row r="35" spans="2:50" s="84" customFormat="1" ht="12.75" customHeight="1" x14ac:dyDescent="0.25">
      <c r="B35" s="74"/>
      <c r="C35" s="121"/>
      <c r="D35" s="122"/>
      <c r="E35" s="122"/>
      <c r="F35" s="122"/>
      <c r="G35" s="122"/>
      <c r="H35" s="122"/>
      <c r="I35" s="122"/>
      <c r="J35" s="122"/>
      <c r="K35" s="122"/>
      <c r="L35" s="122"/>
      <c r="M35" s="122"/>
      <c r="N35" s="122"/>
      <c r="O35" s="122"/>
      <c r="P35" s="122"/>
      <c r="Q35" s="122"/>
      <c r="R35" s="122"/>
      <c r="S35" s="122"/>
      <c r="T35" s="122"/>
      <c r="U35" s="122"/>
      <c r="V35" s="122"/>
      <c r="W35" s="122"/>
      <c r="X35" s="123"/>
      <c r="Y35" s="4"/>
      <c r="AB35" s="126" t="str">
        <f>IF(Foglio2!J25=0,"Deve ancora essere indicata la posizione del partecipante","")</f>
        <v>Deve ancora essere indicata la posizione del partecipante</v>
      </c>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2"/>
    </row>
    <row r="36" spans="2:50" s="84" customFormat="1" ht="9" customHeight="1" x14ac:dyDescent="0.25">
      <c r="B36" s="3"/>
      <c r="C36" s="87"/>
      <c r="D36" s="87"/>
      <c r="E36" s="87"/>
      <c r="F36" s="87"/>
      <c r="G36" s="87"/>
      <c r="H36" s="87"/>
      <c r="I36" s="87"/>
      <c r="J36" s="87"/>
      <c r="K36" s="87"/>
      <c r="L36" s="87"/>
      <c r="M36" s="87"/>
      <c r="N36" s="87"/>
      <c r="O36" s="87"/>
      <c r="P36" s="87"/>
      <c r="Q36" s="87"/>
      <c r="R36" s="87"/>
      <c r="S36" s="87"/>
      <c r="T36" s="87"/>
      <c r="U36" s="87"/>
      <c r="V36" s="87"/>
      <c r="W36" s="87"/>
      <c r="X36" s="87"/>
      <c r="Y36" s="4"/>
      <c r="AB36" s="2"/>
      <c r="AC36" s="2"/>
      <c r="AD36" s="2"/>
      <c r="AE36" s="2"/>
      <c r="AF36" s="2"/>
      <c r="AG36" s="2"/>
      <c r="AH36" s="2"/>
      <c r="AI36" s="2"/>
      <c r="AJ36" s="2"/>
      <c r="AK36" s="2"/>
      <c r="AL36" s="2"/>
      <c r="AM36" s="2"/>
      <c r="AN36" s="2"/>
      <c r="AO36" s="2"/>
      <c r="AP36" s="2"/>
      <c r="AQ36" s="2"/>
      <c r="AR36" s="2"/>
      <c r="AS36" s="2"/>
      <c r="AT36" s="2"/>
      <c r="AU36" s="2"/>
      <c r="AV36" s="2"/>
      <c r="AW36" s="2"/>
      <c r="AX36" s="2"/>
    </row>
    <row r="37" spans="2:50" s="84" customFormat="1" ht="13.5" customHeight="1" x14ac:dyDescent="0.25">
      <c r="B37" s="3"/>
      <c r="C37" s="124" t="s">
        <v>184</v>
      </c>
      <c r="D37" s="124"/>
      <c r="E37" s="124"/>
      <c r="F37" s="124"/>
      <c r="G37" s="124"/>
      <c r="H37" s="124"/>
      <c r="I37" s="124"/>
      <c r="J37" s="124"/>
      <c r="K37" s="124"/>
      <c r="L37" s="124"/>
      <c r="M37" s="124"/>
      <c r="N37" s="124"/>
      <c r="O37" s="108"/>
      <c r="P37" s="109"/>
      <c r="Q37" s="109"/>
      <c r="R37" s="109"/>
      <c r="S37" s="109"/>
      <c r="T37" s="109"/>
      <c r="U37" s="109"/>
      <c r="V37" s="109"/>
      <c r="W37" s="109"/>
      <c r="X37" s="110"/>
      <c r="Y37" s="4"/>
      <c r="AB37" s="126" t="str">
        <f>IF(AND(Foglio2!E12=1,Foglio1!O37=""),"Specificare la posizione","")</f>
        <v/>
      </c>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2"/>
    </row>
    <row r="38" spans="2:50" s="84" customFormat="1" ht="6.75" customHeight="1" x14ac:dyDescent="0.25">
      <c r="B38" s="14"/>
      <c r="C38" s="15"/>
      <c r="D38" s="15"/>
      <c r="E38" s="15"/>
      <c r="F38" s="15"/>
      <c r="G38" s="15"/>
      <c r="H38" s="15"/>
      <c r="I38" s="15"/>
      <c r="J38" s="15"/>
      <c r="K38" s="15"/>
      <c r="L38" s="15"/>
      <c r="M38" s="15"/>
      <c r="N38" s="15"/>
      <c r="O38" s="15"/>
      <c r="P38" s="15"/>
      <c r="Q38" s="15"/>
      <c r="R38" s="15"/>
      <c r="S38" s="15"/>
      <c r="T38" s="15"/>
      <c r="U38" s="15"/>
      <c r="V38" s="15"/>
      <c r="W38" s="15"/>
      <c r="X38" s="15"/>
      <c r="Y38" s="16"/>
      <c r="AB38" s="2"/>
      <c r="AC38" s="2"/>
      <c r="AD38" s="2"/>
      <c r="AE38" s="2"/>
      <c r="AF38" s="2"/>
      <c r="AG38" s="2"/>
      <c r="AH38" s="2"/>
      <c r="AI38" s="2"/>
      <c r="AJ38" s="2"/>
      <c r="AK38" s="2"/>
      <c r="AL38" s="2"/>
      <c r="AM38" s="2"/>
      <c r="AN38" s="2"/>
      <c r="AO38" s="2"/>
      <c r="AP38" s="2"/>
      <c r="AQ38" s="2"/>
      <c r="AR38" s="2"/>
      <c r="AS38" s="2"/>
      <c r="AT38" s="2"/>
      <c r="AU38" s="2"/>
      <c r="AV38" s="2"/>
      <c r="AW38" s="2"/>
      <c r="AX38" s="2"/>
    </row>
    <row r="39" spans="2:50" s="84" customFormat="1" ht="20.25" customHeight="1" x14ac:dyDescent="0.25">
      <c r="B39" s="87"/>
      <c r="C39" s="87"/>
      <c r="D39" s="87"/>
      <c r="E39" s="87"/>
      <c r="F39" s="87"/>
      <c r="G39" s="87"/>
      <c r="H39" s="87"/>
      <c r="I39" s="87"/>
      <c r="J39" s="87"/>
      <c r="K39" s="87"/>
      <c r="L39" s="87"/>
      <c r="M39" s="87"/>
      <c r="N39" s="87"/>
      <c r="O39" s="87"/>
      <c r="P39" s="87"/>
      <c r="Q39" s="87"/>
      <c r="R39" s="87"/>
      <c r="S39" s="87"/>
      <c r="T39" s="87"/>
      <c r="U39" s="87"/>
      <c r="V39" s="87"/>
      <c r="W39" s="87"/>
      <c r="X39" s="87"/>
      <c r="Y39" s="87"/>
      <c r="AB39" s="2"/>
      <c r="AC39" s="2"/>
      <c r="AD39" s="2"/>
      <c r="AE39" s="2"/>
      <c r="AF39" s="2"/>
      <c r="AG39" s="2"/>
      <c r="AH39" s="2"/>
      <c r="AI39" s="2"/>
      <c r="AJ39" s="2"/>
      <c r="AK39" s="2"/>
      <c r="AL39" s="2"/>
      <c r="AM39" s="2"/>
      <c r="AN39" s="2"/>
      <c r="AO39" s="2"/>
      <c r="AP39" s="2"/>
      <c r="AQ39" s="2"/>
      <c r="AR39" s="2"/>
      <c r="AS39" s="2"/>
      <c r="AT39" s="2"/>
      <c r="AU39" s="2"/>
      <c r="AV39" s="2"/>
      <c r="AW39" s="2"/>
      <c r="AX39" s="2"/>
    </row>
    <row r="40" spans="2:50" ht="13.5" customHeight="1" x14ac:dyDescent="0.25">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row>
    <row r="41" spans="2:50" ht="17.25" x14ac:dyDescent="0.25">
      <c r="B41" s="209" t="s">
        <v>181</v>
      </c>
      <c r="C41" s="210"/>
      <c r="D41" s="202"/>
      <c r="E41" s="202"/>
      <c r="F41" s="202"/>
      <c r="G41" s="202"/>
      <c r="H41" s="202"/>
      <c r="I41" s="202"/>
      <c r="J41" s="202"/>
      <c r="K41" s="202"/>
      <c r="L41" s="202"/>
      <c r="M41" s="202"/>
      <c r="N41" s="202"/>
      <c r="O41" s="202"/>
      <c r="P41" s="202"/>
      <c r="Q41" s="202"/>
      <c r="R41" s="202"/>
      <c r="S41" s="202"/>
      <c r="T41" s="202"/>
      <c r="U41" s="202"/>
      <c r="V41" s="202"/>
      <c r="W41" s="202"/>
      <c r="X41" s="202"/>
      <c r="Y41" s="211"/>
    </row>
    <row r="42" spans="2:50" ht="6" customHeight="1" x14ac:dyDescent="0.25">
      <c r="B42" s="9"/>
      <c r="C42" s="10"/>
      <c r="D42" s="10"/>
      <c r="E42" s="10"/>
      <c r="F42" s="10"/>
      <c r="G42" s="10"/>
      <c r="H42" s="10"/>
      <c r="I42" s="10"/>
      <c r="J42" s="10"/>
      <c r="K42" s="10"/>
      <c r="L42" s="10"/>
      <c r="M42" s="10"/>
      <c r="N42" s="10"/>
      <c r="O42" s="10"/>
      <c r="P42" s="10"/>
      <c r="Q42" s="10"/>
      <c r="R42" s="10"/>
      <c r="S42" s="10"/>
      <c r="T42" s="10"/>
      <c r="U42" s="10"/>
      <c r="V42" s="10"/>
      <c r="W42" s="10"/>
      <c r="X42" s="10"/>
      <c r="Y42" s="11"/>
    </row>
    <row r="43" spans="2:50" ht="17.25" x14ac:dyDescent="0.25">
      <c r="B43" s="81"/>
      <c r="C43" s="155" t="s">
        <v>182</v>
      </c>
      <c r="D43" s="155"/>
      <c r="E43" s="155"/>
      <c r="F43" s="155"/>
      <c r="G43" s="155"/>
      <c r="H43" s="155"/>
      <c r="I43" s="155"/>
      <c r="J43" s="87"/>
      <c r="K43" s="155" t="s">
        <v>183</v>
      </c>
      <c r="L43" s="155"/>
      <c r="M43" s="155"/>
      <c r="N43" s="155"/>
      <c r="O43" s="155"/>
      <c r="P43" s="155"/>
      <c r="Q43" s="155"/>
      <c r="R43" s="155"/>
      <c r="S43" s="87"/>
      <c r="T43" s="87"/>
      <c r="U43" s="87"/>
      <c r="V43" s="87"/>
      <c r="W43" s="10"/>
      <c r="X43" s="92"/>
      <c r="Y43" s="4"/>
    </row>
    <row r="44" spans="2:50" ht="6" customHeight="1" x14ac:dyDescent="0.3">
      <c r="B44" s="9"/>
      <c r="C44" s="10"/>
      <c r="D44" s="10"/>
      <c r="E44" s="10"/>
      <c r="F44" s="10"/>
      <c r="G44" s="10"/>
      <c r="H44" s="10"/>
      <c r="I44" s="10"/>
      <c r="J44" s="10"/>
      <c r="K44" s="10"/>
      <c r="L44" s="10"/>
      <c r="M44" s="10"/>
      <c r="N44" s="10"/>
      <c r="O44" s="10"/>
      <c r="P44" s="10"/>
      <c r="Q44" s="10"/>
      <c r="R44" s="10"/>
      <c r="S44" s="10"/>
      <c r="T44" s="10"/>
      <c r="U44" s="10"/>
      <c r="V44" s="10"/>
      <c r="W44" s="10"/>
      <c r="X44" s="22"/>
      <c r="Y44" s="11"/>
    </row>
    <row r="45" spans="2:50" ht="17.25" customHeight="1" x14ac:dyDescent="0.25">
      <c r="B45" s="74"/>
      <c r="C45" s="188" t="s">
        <v>195</v>
      </c>
      <c r="D45" s="188"/>
      <c r="E45" s="188"/>
      <c r="F45" s="188"/>
      <c r="G45" s="188"/>
      <c r="H45" s="188"/>
      <c r="I45" s="188"/>
      <c r="J45" s="87"/>
      <c r="K45" s="121"/>
      <c r="L45" s="122"/>
      <c r="M45" s="122"/>
      <c r="N45" s="122"/>
      <c r="O45" s="122"/>
      <c r="P45" s="122"/>
      <c r="Q45" s="122"/>
      <c r="R45" s="122"/>
      <c r="S45" s="122"/>
      <c r="T45" s="122"/>
      <c r="U45" s="122"/>
      <c r="V45" s="122"/>
      <c r="W45" s="122"/>
      <c r="X45" s="123"/>
      <c r="Y45" s="11"/>
    </row>
    <row r="46" spans="2:50" ht="6" customHeight="1" x14ac:dyDescent="0.3">
      <c r="B46" s="9"/>
      <c r="C46" s="10"/>
      <c r="D46" s="10"/>
      <c r="E46" s="10"/>
      <c r="F46" s="10"/>
      <c r="G46" s="10"/>
      <c r="H46" s="10"/>
      <c r="I46" s="10"/>
      <c r="J46" s="10"/>
      <c r="K46" s="10"/>
      <c r="L46" s="10"/>
      <c r="M46" s="10"/>
      <c r="N46" s="10"/>
      <c r="O46" s="10"/>
      <c r="P46" s="10"/>
      <c r="Q46" s="10"/>
      <c r="R46" s="10"/>
      <c r="S46" s="10"/>
      <c r="T46" s="10"/>
      <c r="U46" s="10"/>
      <c r="V46" s="10"/>
      <c r="W46" s="10"/>
      <c r="X46" s="22"/>
      <c r="Y46" s="11"/>
    </row>
    <row r="47" spans="2:50" ht="17.25" customHeight="1" x14ac:dyDescent="0.25">
      <c r="B47" s="74"/>
      <c r="C47" s="188" t="s">
        <v>196</v>
      </c>
      <c r="D47" s="188"/>
      <c r="E47" s="188"/>
      <c r="F47" s="188"/>
      <c r="G47" s="188"/>
      <c r="H47" s="188"/>
      <c r="I47" s="188"/>
      <c r="J47" s="87"/>
      <c r="K47" s="121"/>
      <c r="L47" s="122"/>
      <c r="M47" s="122"/>
      <c r="N47" s="122"/>
      <c r="O47" s="122"/>
      <c r="P47" s="122"/>
      <c r="Q47" s="122"/>
      <c r="R47" s="122"/>
      <c r="S47" s="122"/>
      <c r="T47" s="122"/>
      <c r="U47" s="122"/>
      <c r="V47" s="122"/>
      <c r="W47" s="122"/>
      <c r="X47" s="123"/>
      <c r="Y47" s="11"/>
      <c r="AA47" s="76"/>
      <c r="AB47" s="216" t="str">
        <f>IF(Foglio2!E17=0,"Non è stata selezionata alcuna scuola","")</f>
        <v>Non è stata selezionata alcuna scuola</v>
      </c>
      <c r="AC47" s="216"/>
      <c r="AD47" s="216"/>
      <c r="AE47" s="216"/>
      <c r="AF47" s="216"/>
      <c r="AG47" s="216"/>
      <c r="AH47" s="216"/>
      <c r="AI47" s="216"/>
      <c r="AJ47" s="216"/>
      <c r="AK47" s="216"/>
      <c r="AL47" s="216"/>
      <c r="AM47" s="216"/>
      <c r="AN47" s="216"/>
      <c r="AO47" s="216"/>
      <c r="AP47" s="216"/>
      <c r="AQ47" s="216"/>
      <c r="AR47" s="216"/>
      <c r="AS47" s="216"/>
      <c r="AT47" s="216"/>
      <c r="AU47" s="216"/>
      <c r="AV47" s="216"/>
      <c r="AW47" s="77"/>
      <c r="AX47" s="77"/>
    </row>
    <row r="48" spans="2:50" ht="6" customHeight="1" x14ac:dyDescent="0.3">
      <c r="B48" s="9"/>
      <c r="C48" s="10"/>
      <c r="D48" s="10"/>
      <c r="E48" s="10"/>
      <c r="F48" s="10"/>
      <c r="G48" s="10"/>
      <c r="H48" s="10"/>
      <c r="I48" s="10"/>
      <c r="J48" s="10"/>
      <c r="K48" s="10"/>
      <c r="L48" s="10"/>
      <c r="M48" s="10"/>
      <c r="N48" s="10"/>
      <c r="O48" s="10"/>
      <c r="P48" s="10"/>
      <c r="Q48" s="10"/>
      <c r="R48" s="10"/>
      <c r="S48" s="10"/>
      <c r="T48" s="10"/>
      <c r="U48" s="10"/>
      <c r="V48" s="10"/>
      <c r="W48" s="10"/>
      <c r="X48" s="22"/>
      <c r="Y48" s="11"/>
    </row>
    <row r="49" spans="2:48" ht="17.25" customHeight="1" x14ac:dyDescent="0.25">
      <c r="B49" s="74"/>
      <c r="C49" s="188" t="s">
        <v>197</v>
      </c>
      <c r="D49" s="188"/>
      <c r="E49" s="188"/>
      <c r="F49" s="188"/>
      <c r="G49" s="188"/>
      <c r="H49" s="188"/>
      <c r="I49" s="188"/>
      <c r="J49" s="189"/>
      <c r="K49" s="121"/>
      <c r="L49" s="122"/>
      <c r="M49" s="122"/>
      <c r="N49" s="122"/>
      <c r="O49" s="122"/>
      <c r="P49" s="122"/>
      <c r="Q49" s="122"/>
      <c r="R49" s="122"/>
      <c r="S49" s="122"/>
      <c r="T49" s="122"/>
      <c r="U49" s="122"/>
      <c r="V49" s="122"/>
      <c r="W49" s="122"/>
      <c r="X49" s="123"/>
      <c r="Y49" s="11"/>
    </row>
    <row r="50" spans="2:48" ht="6" customHeight="1" x14ac:dyDescent="0.3">
      <c r="B50" s="9"/>
      <c r="C50" s="10"/>
      <c r="D50" s="10"/>
      <c r="E50" s="10"/>
      <c r="F50" s="10"/>
      <c r="G50" s="10"/>
      <c r="H50" s="10"/>
      <c r="I50" s="10"/>
      <c r="J50" s="10"/>
      <c r="K50" s="10"/>
      <c r="L50" s="10"/>
      <c r="M50" s="10"/>
      <c r="N50" s="10"/>
      <c r="O50" s="10"/>
      <c r="P50" s="10"/>
      <c r="Q50" s="10"/>
      <c r="R50" s="10"/>
      <c r="S50" s="10"/>
      <c r="T50" s="10"/>
      <c r="U50" s="10"/>
      <c r="V50" s="10"/>
      <c r="W50" s="10"/>
      <c r="X50" s="22"/>
      <c r="Y50" s="11"/>
    </row>
    <row r="51" spans="2:48" ht="17.25" customHeight="1" x14ac:dyDescent="0.25">
      <c r="B51" s="74"/>
      <c r="C51" s="188" t="s">
        <v>198</v>
      </c>
      <c r="D51" s="188"/>
      <c r="E51" s="188"/>
      <c r="F51" s="188"/>
      <c r="G51" s="188"/>
      <c r="H51" s="188"/>
      <c r="I51" s="188"/>
      <c r="J51" s="87"/>
      <c r="K51" s="121"/>
      <c r="L51" s="122"/>
      <c r="M51" s="122"/>
      <c r="N51" s="122"/>
      <c r="O51" s="122"/>
      <c r="P51" s="122"/>
      <c r="Q51" s="122"/>
      <c r="R51" s="122"/>
      <c r="S51" s="122"/>
      <c r="T51" s="122"/>
      <c r="U51" s="122"/>
      <c r="V51" s="122"/>
      <c r="W51" s="122"/>
      <c r="X51" s="123"/>
      <c r="Y51" s="11"/>
    </row>
    <row r="52" spans="2:48" ht="6" customHeight="1" x14ac:dyDescent="0.3">
      <c r="B52" s="9"/>
      <c r="C52" s="10"/>
      <c r="D52" s="10"/>
      <c r="E52" s="10"/>
      <c r="F52" s="10"/>
      <c r="G52" s="10"/>
      <c r="H52" s="10"/>
      <c r="I52" s="10"/>
      <c r="J52" s="10"/>
      <c r="K52" s="10"/>
      <c r="L52" s="10"/>
      <c r="M52" s="10"/>
      <c r="N52" s="10"/>
      <c r="O52" s="10"/>
      <c r="P52" s="10"/>
      <c r="Q52" s="10"/>
      <c r="R52" s="10"/>
      <c r="S52" s="10"/>
      <c r="T52" s="10"/>
      <c r="U52" s="10"/>
      <c r="V52" s="10"/>
      <c r="W52" s="10"/>
      <c r="X52" s="22"/>
      <c r="Y52" s="11"/>
    </row>
    <row r="53" spans="2:48" ht="6" customHeight="1" x14ac:dyDescent="0.25">
      <c r="B53" s="19"/>
      <c r="C53" s="20"/>
      <c r="D53" s="20"/>
      <c r="E53" s="20"/>
      <c r="F53" s="20"/>
      <c r="G53" s="20"/>
      <c r="H53" s="20"/>
      <c r="I53" s="20"/>
      <c r="J53" s="20"/>
      <c r="K53" s="20"/>
      <c r="L53" s="20"/>
      <c r="M53" s="20"/>
      <c r="N53" s="20"/>
      <c r="O53" s="20"/>
      <c r="P53" s="20"/>
      <c r="Q53" s="20"/>
      <c r="R53" s="20"/>
      <c r="S53" s="20"/>
      <c r="T53" s="20"/>
      <c r="U53" s="20"/>
      <c r="V53" s="20"/>
      <c r="W53" s="20"/>
      <c r="X53" s="20"/>
      <c r="Y53" s="21"/>
    </row>
    <row r="54" spans="2:48" ht="35.25" customHeight="1" x14ac:dyDescent="0.25">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2:48" ht="11.25" customHeight="1" x14ac:dyDescent="0.25"/>
    <row r="56" spans="2:48" ht="8.25" customHeight="1" x14ac:dyDescent="0.25"/>
    <row r="57" spans="2:48" ht="7.5" customHeight="1" x14ac:dyDescent="0.25"/>
    <row r="60" spans="2:48" ht="9.75" customHeight="1" x14ac:dyDescent="0.25"/>
    <row r="62" spans="2:48" ht="15.75" customHeight="1" x14ac:dyDescent="0.25"/>
    <row r="63" spans="2:48" ht="23.25" customHeight="1" x14ac:dyDescent="0.25">
      <c r="B63" s="218" t="s">
        <v>10</v>
      </c>
      <c r="C63" s="219"/>
      <c r="D63" s="219"/>
      <c r="E63" s="219"/>
      <c r="F63" s="219"/>
      <c r="G63" s="219"/>
      <c r="H63" s="219"/>
      <c r="I63" s="111" t="s">
        <v>54</v>
      </c>
      <c r="J63" s="111"/>
      <c r="K63" s="111"/>
      <c r="L63" s="111"/>
      <c r="M63" s="111"/>
      <c r="N63" s="111"/>
      <c r="O63" s="111"/>
      <c r="P63" s="111"/>
      <c r="Q63" s="111"/>
      <c r="R63" s="111"/>
      <c r="S63" s="111"/>
      <c r="T63" s="111"/>
      <c r="U63" s="111"/>
      <c r="V63" s="111"/>
      <c r="W63" s="111"/>
      <c r="X63" s="111"/>
      <c r="Y63" s="94"/>
    </row>
    <row r="64" spans="2:48" ht="17.25" customHeight="1" x14ac:dyDescent="0.25">
      <c r="B64" s="154" t="s">
        <v>222</v>
      </c>
      <c r="C64" s="155"/>
      <c r="D64" s="155"/>
      <c r="E64" s="155"/>
      <c r="F64" s="155"/>
      <c r="G64" s="155"/>
      <c r="H64" s="155"/>
      <c r="I64" s="155"/>
      <c r="J64" s="155"/>
      <c r="K64" s="155"/>
      <c r="L64" s="155"/>
      <c r="M64" s="155"/>
      <c r="N64" s="75"/>
      <c r="O64" s="121"/>
      <c r="P64" s="122"/>
      <c r="Q64" s="122"/>
      <c r="R64" s="122"/>
      <c r="S64" s="122"/>
      <c r="T64" s="122"/>
      <c r="U64" s="122"/>
      <c r="V64" s="122"/>
      <c r="W64" s="123"/>
      <c r="X64" s="75"/>
      <c r="Y64" s="4"/>
      <c r="AB64" s="125" t="str">
        <f>IF((Foglio2!O1)=0,"E' necessario indicare la propria risposta","")</f>
        <v>E' necessario indicare la propria risposta</v>
      </c>
      <c r="AC64" s="125"/>
      <c r="AD64" s="125"/>
      <c r="AE64" s="125"/>
      <c r="AF64" s="125"/>
      <c r="AG64" s="125"/>
      <c r="AH64" s="125"/>
      <c r="AI64" s="125"/>
      <c r="AJ64" s="125"/>
      <c r="AK64" s="125"/>
      <c r="AL64" s="125"/>
      <c r="AM64" s="125"/>
      <c r="AN64" s="125"/>
      <c r="AO64" s="125"/>
      <c r="AP64" s="125"/>
      <c r="AQ64" s="125"/>
      <c r="AR64" s="125"/>
      <c r="AS64" s="125"/>
      <c r="AT64" s="125"/>
      <c r="AU64" s="125"/>
      <c r="AV64" s="125"/>
    </row>
    <row r="65" spans="1:49" ht="15.75" customHeight="1" x14ac:dyDescent="0.25">
      <c r="B65" s="127" t="s">
        <v>185</v>
      </c>
      <c r="C65" s="124"/>
      <c r="D65" s="124"/>
      <c r="E65" s="124"/>
      <c r="F65" s="124"/>
      <c r="G65" s="124"/>
      <c r="H65" s="124"/>
      <c r="I65" s="124"/>
      <c r="J65" s="124"/>
      <c r="K65" s="124"/>
      <c r="L65" s="124"/>
      <c r="M65" s="124"/>
      <c r="N65" s="124"/>
      <c r="X65" s="89"/>
      <c r="Y65" s="4"/>
      <c r="AB65" s="101"/>
      <c r="AC65" s="101"/>
      <c r="AD65" s="101"/>
      <c r="AE65" s="101"/>
      <c r="AF65" s="101"/>
      <c r="AG65" s="101"/>
      <c r="AH65" s="101"/>
      <c r="AI65" s="101"/>
      <c r="AJ65" s="101"/>
      <c r="AK65" s="101"/>
      <c r="AL65" s="101"/>
      <c r="AM65" s="101"/>
      <c r="AN65" s="101"/>
      <c r="AO65" s="101"/>
      <c r="AP65" s="101"/>
      <c r="AQ65" s="101"/>
      <c r="AR65" s="101"/>
      <c r="AS65" s="101"/>
      <c r="AT65" s="101"/>
      <c r="AU65" s="101"/>
      <c r="AV65" s="101"/>
    </row>
    <row r="66" spans="1:49" ht="3.75" customHeight="1" x14ac:dyDescent="0.25">
      <c r="B66" s="12"/>
      <c r="C66" s="13"/>
      <c r="D66" s="13"/>
      <c r="E66" s="13"/>
      <c r="F66" s="13"/>
      <c r="G66" s="13"/>
      <c r="H66" s="13"/>
      <c r="I66" s="13"/>
      <c r="J66" s="33"/>
      <c r="K66" s="33"/>
      <c r="L66" s="33"/>
      <c r="M66" s="33"/>
      <c r="N66" s="33"/>
      <c r="O66" s="33"/>
      <c r="P66" s="33"/>
      <c r="Q66" s="33"/>
      <c r="R66" s="40"/>
      <c r="S66" s="40"/>
      <c r="T66" s="40"/>
      <c r="U66" s="40"/>
      <c r="V66" s="40"/>
      <c r="W66" s="40"/>
      <c r="X66" s="40"/>
      <c r="Y66" s="4"/>
      <c r="AB66" s="265" t="str">
        <f>IF(Foglio2!AA29=0,"",IF(AND(Foglio2!AA25=1,Foglio2!A33&lt;6),"Devono ancora essere compilati alcuni campi tra i dati di fatturazione - N.B.: L'intestazione deve riguardare un'Istituzione Universitaria o Ente pubblico (es., Dipartimento di Scienze Aziendali e Giuridiche, Università della Calabria)",IF(AND(Foglio2!AA26=1,Foglio2!A33&lt;6),"Devono ancora essere compilati alcuni campi tra i dati di fatturazione - N.B.: L'intestazione deve riguardare un'Istituzione Universitaria o Impresa privata (es., Dipartimento di Management, LUISS)",IF(AND(Foglio2!AA27=1,Foglio2!A33&lt;6),"Devono ancora essere compilati alcuni campi tra i dati di fatturazione -                                   N.B.: L'intestazione deve riguardare una persona fisica",""))))</f>
        <v/>
      </c>
      <c r="AC66" s="265"/>
      <c r="AD66" s="265"/>
      <c r="AE66" s="265"/>
      <c r="AF66" s="265"/>
      <c r="AG66" s="265"/>
      <c r="AH66" s="265"/>
      <c r="AI66" s="265"/>
      <c r="AJ66" s="265"/>
      <c r="AK66" s="265"/>
      <c r="AL66" s="265"/>
      <c r="AM66" s="265"/>
      <c r="AN66" s="265"/>
      <c r="AO66" s="265"/>
      <c r="AP66" s="265"/>
      <c r="AQ66" s="265"/>
      <c r="AR66" s="265"/>
      <c r="AS66" s="265"/>
      <c r="AT66" s="265"/>
      <c r="AU66" s="265"/>
      <c r="AV66" s="265"/>
      <c r="AW66" s="42"/>
    </row>
    <row r="67" spans="1:49" ht="3.95" customHeight="1" x14ac:dyDescent="0.25">
      <c r="B67" s="9"/>
      <c r="C67" s="10"/>
      <c r="D67" s="10"/>
      <c r="E67" s="10"/>
      <c r="F67" s="10"/>
      <c r="G67" s="10"/>
      <c r="H67" s="10"/>
      <c r="I67" s="10"/>
      <c r="J67" s="10"/>
      <c r="K67" s="10"/>
      <c r="L67" s="10"/>
      <c r="M67" s="10"/>
      <c r="N67" s="10"/>
      <c r="O67" s="10"/>
      <c r="P67" s="10"/>
      <c r="Q67" s="10"/>
      <c r="R67" s="10"/>
      <c r="S67" s="10"/>
      <c r="T67" s="10"/>
      <c r="U67" s="10"/>
      <c r="V67" s="10"/>
      <c r="W67" s="10"/>
      <c r="X67" s="10"/>
      <c r="Y67" s="11"/>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42"/>
    </row>
    <row r="68" spans="1:49" ht="18.75" customHeight="1" x14ac:dyDescent="0.25">
      <c r="A68" s="23"/>
      <c r="B68" s="114" t="s">
        <v>11</v>
      </c>
      <c r="C68" s="115"/>
      <c r="D68" s="115"/>
      <c r="E68" s="115"/>
      <c r="F68" s="115"/>
      <c r="G68" s="156"/>
      <c r="H68" s="143"/>
      <c r="I68" s="144"/>
      <c r="J68" s="144"/>
      <c r="K68" s="144"/>
      <c r="L68" s="144"/>
      <c r="M68" s="144"/>
      <c r="N68" s="144"/>
      <c r="O68" s="144"/>
      <c r="P68" s="144"/>
      <c r="Q68" s="144"/>
      <c r="R68" s="144"/>
      <c r="S68" s="144"/>
      <c r="T68" s="144"/>
      <c r="U68" s="144"/>
      <c r="V68" s="144"/>
      <c r="W68" s="144"/>
      <c r="X68" s="145"/>
      <c r="Y68" s="4"/>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42"/>
    </row>
    <row r="69" spans="1:49" ht="3.95" customHeight="1" x14ac:dyDescent="0.25">
      <c r="B69" s="3"/>
      <c r="C69" s="87"/>
      <c r="D69" s="87"/>
      <c r="E69" s="87"/>
      <c r="F69" s="87"/>
      <c r="G69" s="87"/>
      <c r="H69" s="87"/>
      <c r="I69" s="87"/>
      <c r="J69" s="87"/>
      <c r="K69" s="87"/>
      <c r="L69" s="87"/>
      <c r="M69" s="87"/>
      <c r="N69" s="87"/>
      <c r="O69" s="87"/>
      <c r="P69" s="87"/>
      <c r="Q69" s="87"/>
      <c r="R69" s="87"/>
      <c r="S69" s="87"/>
      <c r="T69" s="87"/>
      <c r="U69" s="87"/>
      <c r="V69" s="87"/>
      <c r="W69" s="87"/>
      <c r="X69" s="87"/>
      <c r="Y69" s="4"/>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42"/>
    </row>
    <row r="70" spans="1:49" ht="18.75" customHeight="1" x14ac:dyDescent="0.25">
      <c r="B70" s="191" t="s">
        <v>169</v>
      </c>
      <c r="C70" s="192"/>
      <c r="D70" s="192"/>
      <c r="E70" s="192"/>
      <c r="F70" s="192"/>
      <c r="G70" s="193"/>
      <c r="H70" s="143"/>
      <c r="I70" s="144"/>
      <c r="J70" s="144"/>
      <c r="K70" s="144"/>
      <c r="L70" s="144"/>
      <c r="M70" s="144"/>
      <c r="N70" s="144"/>
      <c r="O70" s="144"/>
      <c r="P70" s="144"/>
      <c r="Q70" s="144"/>
      <c r="R70" s="144"/>
      <c r="S70" s="144"/>
      <c r="T70" s="144"/>
      <c r="U70" s="144"/>
      <c r="V70" s="144"/>
      <c r="W70" s="144"/>
      <c r="X70" s="145"/>
      <c r="Y70" s="4"/>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42"/>
    </row>
    <row r="71" spans="1:49" ht="3.75" customHeight="1" x14ac:dyDescent="0.25">
      <c r="B71" s="68"/>
      <c r="C71" s="69"/>
      <c r="D71" s="69"/>
      <c r="E71" s="69"/>
      <c r="F71" s="69"/>
      <c r="G71" s="69"/>
      <c r="H71" s="13"/>
      <c r="I71" s="13"/>
      <c r="J71" s="13"/>
      <c r="K71" s="13"/>
      <c r="L71" s="13"/>
      <c r="M71" s="13"/>
      <c r="N71" s="13"/>
      <c r="O71" s="13"/>
      <c r="P71" s="13"/>
      <c r="Q71" s="13"/>
      <c r="R71" s="13"/>
      <c r="S71" s="13"/>
      <c r="T71" s="13"/>
      <c r="U71" s="13"/>
      <c r="V71" s="13"/>
      <c r="W71" s="13"/>
      <c r="X71" s="13"/>
      <c r="Y71" s="4"/>
    </row>
    <row r="72" spans="1:49" ht="17.25" x14ac:dyDescent="0.25">
      <c r="B72" s="151" t="s">
        <v>13</v>
      </c>
      <c r="C72" s="152"/>
      <c r="D72" s="153"/>
      <c r="E72" s="153"/>
      <c r="F72" s="153"/>
      <c r="G72" s="153"/>
      <c r="H72" s="143"/>
      <c r="I72" s="144"/>
      <c r="J72" s="144"/>
      <c r="K72" s="144"/>
      <c r="L72" s="144"/>
      <c r="M72" s="144"/>
      <c r="N72" s="144"/>
      <c r="O72" s="144"/>
      <c r="P72" s="144"/>
      <c r="Q72" s="144"/>
      <c r="R72" s="145"/>
      <c r="S72" s="10"/>
      <c r="T72" s="146" t="s">
        <v>14</v>
      </c>
      <c r="U72" s="220"/>
      <c r="V72" s="148"/>
      <c r="W72" s="149"/>
      <c r="X72" s="150"/>
      <c r="Y72" s="4"/>
    </row>
    <row r="73" spans="1:49" ht="3.95" customHeight="1" x14ac:dyDescent="0.25">
      <c r="B73" s="12"/>
      <c r="C73" s="13"/>
      <c r="D73" s="13"/>
      <c r="E73" s="13"/>
      <c r="F73" s="13"/>
      <c r="G73" s="13"/>
      <c r="H73" s="13"/>
      <c r="I73" s="13"/>
      <c r="J73" s="13"/>
      <c r="K73" s="13"/>
      <c r="L73" s="13"/>
      <c r="M73" s="13"/>
      <c r="N73" s="13"/>
      <c r="O73" s="13"/>
      <c r="P73" s="13"/>
      <c r="Q73" s="13"/>
      <c r="R73" s="13"/>
      <c r="S73" s="13"/>
      <c r="T73" s="13"/>
      <c r="U73" s="13"/>
      <c r="V73" s="13"/>
      <c r="W73" s="13"/>
      <c r="X73" s="13"/>
      <c r="Y73" s="4"/>
    </row>
    <row r="74" spans="1:49" ht="17.25" x14ac:dyDescent="0.25">
      <c r="B74" s="114" t="s">
        <v>12</v>
      </c>
      <c r="C74" s="115"/>
      <c r="D74" s="115"/>
      <c r="E74" s="115"/>
      <c r="F74" s="115"/>
      <c r="G74" s="115"/>
      <c r="H74" s="115"/>
      <c r="I74" s="115"/>
      <c r="J74" s="156"/>
      <c r="K74" s="148"/>
      <c r="L74" s="149"/>
      <c r="M74" s="149"/>
      <c r="N74" s="149"/>
      <c r="O74" s="149"/>
      <c r="P74" s="150"/>
      <c r="Q74" s="86"/>
      <c r="R74" s="146" t="s">
        <v>17</v>
      </c>
      <c r="S74" s="146"/>
      <c r="T74" s="147"/>
      <c r="U74" s="254"/>
      <c r="V74" s="255"/>
      <c r="W74" s="255"/>
      <c r="X74" s="256"/>
      <c r="Y74" s="4"/>
    </row>
    <row r="75" spans="1:49" ht="30" customHeight="1" x14ac:dyDescent="0.25">
      <c r="B75" s="3"/>
      <c r="C75" s="87"/>
      <c r="D75" s="87"/>
      <c r="E75" s="87"/>
      <c r="F75" s="87"/>
      <c r="G75" s="87"/>
      <c r="H75" s="87"/>
      <c r="I75" s="87"/>
      <c r="J75" s="87"/>
      <c r="K75" s="87"/>
      <c r="L75" s="87"/>
      <c r="M75" s="87"/>
      <c r="N75" s="87"/>
      <c r="O75" s="87"/>
      <c r="P75" s="87"/>
      <c r="Q75" s="87"/>
      <c r="R75" s="87"/>
      <c r="S75" s="87"/>
      <c r="T75" s="87"/>
      <c r="U75" s="87"/>
      <c r="V75" s="87"/>
      <c r="W75" s="87"/>
      <c r="X75" s="87"/>
      <c r="Y75" s="4"/>
    </row>
    <row r="76" spans="1:49" ht="17.25" customHeight="1" x14ac:dyDescent="0.25">
      <c r="B76" s="172" t="s">
        <v>212</v>
      </c>
      <c r="C76" s="173"/>
      <c r="D76" s="173"/>
      <c r="E76" s="173"/>
      <c r="F76" s="173"/>
      <c r="G76" s="173"/>
      <c r="H76" s="173"/>
      <c r="I76" s="173"/>
      <c r="J76" s="173"/>
      <c r="K76" s="173"/>
      <c r="L76" s="173"/>
      <c r="M76" s="173"/>
      <c r="N76" s="173"/>
      <c r="O76" s="173"/>
      <c r="P76" s="173"/>
      <c r="Q76" s="173"/>
      <c r="R76" s="173"/>
      <c r="S76" s="173"/>
      <c r="T76" s="173"/>
      <c r="U76" s="173"/>
      <c r="V76" s="173"/>
      <c r="W76" s="173"/>
      <c r="X76" s="173"/>
      <c r="Y76" s="4"/>
      <c r="AB76" s="93"/>
      <c r="AC76" s="42"/>
      <c r="AD76" s="42"/>
      <c r="AE76" s="42"/>
      <c r="AF76" s="42"/>
      <c r="AG76" s="42"/>
      <c r="AH76" s="42"/>
      <c r="AI76" s="42"/>
      <c r="AJ76" s="42"/>
      <c r="AK76" s="42"/>
      <c r="AL76" s="42"/>
      <c r="AM76" s="42"/>
      <c r="AN76" s="42"/>
      <c r="AO76" s="42"/>
      <c r="AP76" s="42"/>
      <c r="AQ76" s="42"/>
      <c r="AR76" s="42"/>
      <c r="AS76" s="42"/>
      <c r="AT76" s="42"/>
      <c r="AU76" s="42"/>
      <c r="AV76" s="42"/>
      <c r="AW76" s="42"/>
    </row>
    <row r="77" spans="1:49" ht="26.25" customHeight="1" x14ac:dyDescent="0.25">
      <c r="B77" s="119" t="s">
        <v>227</v>
      </c>
      <c r="C77" s="120"/>
      <c r="D77" s="120"/>
      <c r="E77" s="120"/>
      <c r="F77" s="120"/>
      <c r="G77" s="120"/>
      <c r="H77" s="120"/>
      <c r="I77" s="120"/>
      <c r="J77" s="120"/>
      <c r="K77" s="120"/>
      <c r="L77" s="120"/>
      <c r="M77" s="120"/>
      <c r="N77" s="120"/>
      <c r="O77" s="120"/>
      <c r="P77" s="120"/>
      <c r="Q77" s="120"/>
      <c r="R77" s="120"/>
      <c r="S77" s="120"/>
      <c r="T77" s="120"/>
      <c r="U77" s="120"/>
      <c r="V77" s="120"/>
      <c r="W77" s="120"/>
      <c r="X77" s="120"/>
      <c r="Y77" s="4"/>
      <c r="AB77" s="93"/>
      <c r="AC77" s="93"/>
      <c r="AD77" s="93"/>
      <c r="AE77" s="93"/>
      <c r="AF77" s="93"/>
      <c r="AG77" s="93"/>
      <c r="AH77" s="93"/>
      <c r="AI77" s="93"/>
      <c r="AJ77" s="93"/>
      <c r="AK77" s="93"/>
      <c r="AL77" s="93"/>
      <c r="AM77" s="93"/>
      <c r="AN77" s="93"/>
      <c r="AO77" s="93"/>
      <c r="AP77" s="93"/>
      <c r="AQ77" s="93"/>
      <c r="AR77" s="93"/>
      <c r="AS77" s="93"/>
      <c r="AT77" s="93"/>
      <c r="AU77" s="93"/>
      <c r="AV77" s="93"/>
      <c r="AW77" s="93"/>
    </row>
    <row r="78" spans="1:49" ht="11.25" customHeight="1" x14ac:dyDescent="0.25">
      <c r="B78" s="82"/>
      <c r="C78" s="83"/>
      <c r="D78" s="83"/>
      <c r="E78" s="83"/>
      <c r="F78" s="83"/>
      <c r="G78" s="83"/>
      <c r="H78" s="83"/>
      <c r="I78" s="83"/>
      <c r="J78" s="83"/>
      <c r="K78" s="83"/>
      <c r="L78" s="83"/>
      <c r="M78" s="83"/>
      <c r="N78" s="83"/>
      <c r="O78" s="83"/>
      <c r="P78" s="83"/>
      <c r="Q78" s="83"/>
      <c r="R78" s="28"/>
      <c r="S78" s="10"/>
      <c r="T78" s="10"/>
      <c r="U78" s="10"/>
      <c r="V78" s="10"/>
      <c r="W78" s="10"/>
      <c r="X78" s="10"/>
      <c r="Y78" s="4"/>
      <c r="AB78" s="93"/>
      <c r="AC78" s="93"/>
      <c r="AD78" s="93"/>
      <c r="AE78" s="93"/>
      <c r="AF78" s="93"/>
      <c r="AG78" s="93"/>
      <c r="AH78" s="93"/>
      <c r="AI78" s="93"/>
      <c r="AJ78" s="93"/>
      <c r="AK78" s="93"/>
      <c r="AL78" s="93"/>
      <c r="AM78" s="93"/>
      <c r="AN78" s="93"/>
      <c r="AO78" s="93"/>
      <c r="AP78" s="93"/>
      <c r="AQ78" s="93"/>
      <c r="AR78" s="93"/>
      <c r="AS78" s="93"/>
      <c r="AT78" s="93"/>
      <c r="AU78" s="93"/>
      <c r="AV78" s="93"/>
      <c r="AW78" s="93"/>
    </row>
    <row r="79" spans="1:49" ht="17.25" customHeight="1" x14ac:dyDescent="0.25">
      <c r="B79" s="9"/>
      <c r="C79" s="217" t="s">
        <v>228</v>
      </c>
      <c r="D79" s="217"/>
      <c r="E79" s="217"/>
      <c r="F79" s="217"/>
      <c r="G79" s="217"/>
      <c r="H79" s="217"/>
      <c r="I79" s="217"/>
      <c r="J79" s="217"/>
      <c r="K79" s="217"/>
      <c r="L79" s="217"/>
      <c r="M79" s="217"/>
      <c r="N79" s="217"/>
      <c r="O79" s="217"/>
      <c r="P79" s="217"/>
      <c r="Q79" s="217"/>
      <c r="R79" s="217"/>
      <c r="S79" s="217"/>
      <c r="T79" s="217"/>
      <c r="U79" s="217"/>
      <c r="V79" s="217"/>
      <c r="W79" s="217"/>
      <c r="X79" s="217"/>
      <c r="Y79" s="4"/>
      <c r="AB79" s="93"/>
      <c r="AC79" s="93"/>
      <c r="AD79" s="93"/>
      <c r="AE79" s="93"/>
      <c r="AF79" s="93"/>
      <c r="AG79" s="93"/>
      <c r="AH79" s="93"/>
      <c r="AI79" s="93"/>
      <c r="AJ79" s="93"/>
      <c r="AK79" s="93"/>
      <c r="AL79" s="93"/>
      <c r="AM79" s="93"/>
      <c r="AN79" s="93"/>
      <c r="AO79" s="93"/>
      <c r="AP79" s="93"/>
      <c r="AQ79" s="93"/>
      <c r="AR79" s="93"/>
      <c r="AS79" s="93"/>
      <c r="AT79" s="93"/>
      <c r="AU79" s="93"/>
      <c r="AV79" s="93"/>
      <c r="AW79" s="93"/>
    </row>
    <row r="80" spans="1:49" ht="27.75" customHeight="1" x14ac:dyDescent="0.25">
      <c r="B80" s="26"/>
      <c r="C80" s="108"/>
      <c r="D80" s="109"/>
      <c r="E80" s="109"/>
      <c r="F80" s="109"/>
      <c r="G80" s="109"/>
      <c r="H80" s="109"/>
      <c r="I80" s="109"/>
      <c r="J80" s="109"/>
      <c r="K80" s="109"/>
      <c r="L80" s="109"/>
      <c r="M80" s="109"/>
      <c r="N80" s="109"/>
      <c r="O80" s="109"/>
      <c r="P80" s="109"/>
      <c r="Q80" s="109"/>
      <c r="R80" s="109"/>
      <c r="S80" s="109"/>
      <c r="T80" s="109"/>
      <c r="U80" s="109"/>
      <c r="V80" s="109"/>
      <c r="W80" s="109"/>
      <c r="X80" s="110"/>
      <c r="Y80" s="4"/>
      <c r="AB80" s="105" t="str">
        <f>IF(AND(Foglio2!AA30=1,Foglio2!O17&lt;3),"Devono ancora essere compilati alcuni campi tra i dati del rappresentante legale",IF(AND(Foglio2!AA27=1,(OR(Foglio1!C80&lt;&gt;"",Foglio1!F82&lt;&gt;"",Foglio1!S82&lt;&gt;""))),"I campi relativi al legale rappresentante devono essere compilati solo in caso di fatturazione a Istituzione Universitaria; correggere i dati per continuare",""))</f>
        <v/>
      </c>
      <c r="AC80" s="105"/>
      <c r="AD80" s="105"/>
      <c r="AE80" s="105"/>
      <c r="AF80" s="105"/>
      <c r="AG80" s="105"/>
      <c r="AH80" s="105"/>
      <c r="AI80" s="105"/>
      <c r="AJ80" s="105"/>
      <c r="AK80" s="105"/>
      <c r="AL80" s="105"/>
      <c r="AM80" s="105"/>
      <c r="AN80" s="105"/>
      <c r="AO80" s="105"/>
      <c r="AP80" s="105"/>
      <c r="AQ80" s="105"/>
      <c r="AR80" s="105"/>
      <c r="AS80" s="105"/>
      <c r="AT80" s="105"/>
      <c r="AU80" s="105"/>
      <c r="AV80" s="105"/>
      <c r="AW80" s="79"/>
    </row>
    <row r="81" spans="2:50" ht="11.25" customHeight="1" x14ac:dyDescent="0.25">
      <c r="B81" s="88"/>
      <c r="C81" s="35"/>
      <c r="D81" s="35"/>
      <c r="E81" s="35"/>
      <c r="F81" s="35"/>
      <c r="G81" s="35"/>
      <c r="H81" s="35"/>
      <c r="I81" s="35"/>
      <c r="J81" s="35"/>
      <c r="K81" s="35"/>
      <c r="L81" s="35"/>
      <c r="M81" s="35"/>
      <c r="N81" s="35"/>
      <c r="O81" s="35"/>
      <c r="P81" s="35"/>
      <c r="Q81" s="35"/>
      <c r="R81" s="35"/>
      <c r="S81" s="35"/>
      <c r="T81" s="35"/>
      <c r="U81" s="35"/>
      <c r="V81" s="35"/>
      <c r="W81" s="35"/>
      <c r="X81" s="35"/>
      <c r="Y81" s="4"/>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79"/>
    </row>
    <row r="82" spans="2:50" ht="16.5" customHeight="1" x14ac:dyDescent="0.25">
      <c r="B82" s="27"/>
      <c r="C82" s="124" t="s">
        <v>55</v>
      </c>
      <c r="D82" s="124"/>
      <c r="E82" s="174"/>
      <c r="F82" s="128"/>
      <c r="G82" s="129"/>
      <c r="H82" s="129"/>
      <c r="I82" s="129"/>
      <c r="J82" s="129"/>
      <c r="K82" s="129"/>
      <c r="L82" s="129"/>
      <c r="M82" s="129"/>
      <c r="N82" s="129"/>
      <c r="O82" s="129"/>
      <c r="P82" s="130"/>
      <c r="Q82" s="88"/>
      <c r="R82" s="35" t="s">
        <v>56</v>
      </c>
      <c r="S82" s="250"/>
      <c r="T82" s="251"/>
      <c r="U82" s="251"/>
      <c r="V82" s="251"/>
      <c r="W82" s="251"/>
      <c r="X82" s="252"/>
      <c r="Y82" s="4"/>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79"/>
    </row>
    <row r="83" spans="2:50" ht="5.25" customHeight="1" x14ac:dyDescent="0.25">
      <c r="B83" s="29"/>
      <c r="C83" s="30"/>
      <c r="D83" s="20"/>
      <c r="E83" s="20"/>
      <c r="F83" s="20"/>
      <c r="G83" s="20"/>
      <c r="H83" s="20"/>
      <c r="I83" s="20"/>
      <c r="J83" s="20"/>
      <c r="K83" s="31"/>
      <c r="L83" s="41"/>
      <c r="M83" s="18"/>
      <c r="N83" s="18"/>
      <c r="O83" s="18"/>
      <c r="P83" s="31"/>
      <c r="Q83" s="41"/>
      <c r="R83" s="20"/>
      <c r="S83" s="20"/>
      <c r="T83" s="20"/>
      <c r="U83" s="20"/>
      <c r="V83" s="20"/>
      <c r="W83" s="20"/>
      <c r="X83" s="20"/>
      <c r="Y83" s="16"/>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2:50" ht="33.75" customHeight="1" x14ac:dyDescent="0.25">
      <c r="AB84" s="32"/>
      <c r="AC84" s="32"/>
      <c r="AD84" s="32"/>
      <c r="AE84" s="32"/>
      <c r="AF84" s="32"/>
      <c r="AG84" s="32"/>
      <c r="AH84" s="32"/>
      <c r="AI84" s="32"/>
      <c r="AJ84" s="32"/>
      <c r="AK84" s="32"/>
      <c r="AL84" s="32"/>
      <c r="AM84" s="32"/>
      <c r="AN84" s="32"/>
      <c r="AO84" s="32"/>
      <c r="AP84" s="32"/>
      <c r="AQ84" s="32"/>
      <c r="AR84" s="32"/>
      <c r="AS84" s="32"/>
      <c r="AT84" s="32"/>
      <c r="AU84" s="32"/>
      <c r="AV84" s="32"/>
      <c r="AW84" s="32"/>
    </row>
    <row r="85" spans="2:50" ht="3.95" customHeight="1" x14ac:dyDescent="0.25">
      <c r="B85" s="10"/>
      <c r="C85" s="10"/>
      <c r="D85" s="10"/>
      <c r="E85" s="10"/>
      <c r="F85" s="10"/>
      <c r="G85" s="10"/>
      <c r="H85" s="10"/>
      <c r="I85" s="10"/>
      <c r="J85" s="10"/>
      <c r="K85" s="10"/>
      <c r="L85" s="10"/>
      <c r="M85" s="10"/>
      <c r="N85" s="10"/>
      <c r="O85" s="10"/>
      <c r="P85" s="10"/>
      <c r="Q85" s="10"/>
      <c r="R85" s="10"/>
      <c r="S85" s="10"/>
      <c r="T85" s="10"/>
      <c r="U85" s="10"/>
      <c r="V85" s="10"/>
      <c r="W85" s="10"/>
      <c r="X85" s="10"/>
      <c r="Y85" s="10"/>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2:50" ht="3.95" customHeight="1" x14ac:dyDescent="0.25">
      <c r="B86" s="6"/>
      <c r="C86" s="7"/>
      <c r="D86" s="7"/>
      <c r="E86" s="7"/>
      <c r="F86" s="7"/>
      <c r="G86" s="7"/>
      <c r="H86" s="7"/>
      <c r="I86" s="7"/>
      <c r="J86" s="7"/>
      <c r="K86" s="7"/>
      <c r="L86" s="7"/>
      <c r="M86" s="7"/>
      <c r="N86" s="7"/>
      <c r="O86" s="7"/>
      <c r="P86" s="7"/>
      <c r="Q86" s="7"/>
      <c r="R86" s="7"/>
      <c r="S86" s="7"/>
      <c r="T86" s="7"/>
      <c r="U86" s="7"/>
      <c r="V86" s="7"/>
      <c r="W86" s="7"/>
      <c r="X86" s="7"/>
      <c r="Y86" s="8"/>
      <c r="AB86" s="32"/>
      <c r="AC86" s="32"/>
      <c r="AD86" s="32"/>
      <c r="AE86" s="32"/>
      <c r="AF86" s="32"/>
      <c r="AG86" s="32"/>
      <c r="AH86" s="32"/>
      <c r="AI86" s="32"/>
      <c r="AJ86" s="32"/>
      <c r="AK86" s="32"/>
      <c r="AL86" s="32"/>
      <c r="AM86" s="32"/>
      <c r="AN86" s="32"/>
      <c r="AO86" s="32"/>
      <c r="AP86" s="32"/>
      <c r="AQ86" s="32"/>
      <c r="AR86" s="32"/>
      <c r="AS86" s="32"/>
      <c r="AT86" s="32"/>
      <c r="AU86" s="32"/>
      <c r="AV86" s="32"/>
      <c r="AW86" s="32"/>
    </row>
    <row r="87" spans="2:50" ht="17.25" x14ac:dyDescent="0.25">
      <c r="B87" s="206" t="s">
        <v>49</v>
      </c>
      <c r="C87" s="207"/>
      <c r="D87" s="153"/>
      <c r="E87" s="153"/>
      <c r="F87" s="153"/>
      <c r="G87" s="153"/>
      <c r="H87" s="153"/>
      <c r="I87" s="153"/>
      <c r="J87" s="106" t="s">
        <v>48</v>
      </c>
      <c r="K87" s="107"/>
      <c r="L87" s="107"/>
      <c r="M87" s="107"/>
      <c r="N87" s="107"/>
      <c r="O87" s="107"/>
      <c r="P87" s="107"/>
      <c r="Q87" s="107"/>
      <c r="R87" s="107"/>
      <c r="S87" s="107"/>
      <c r="T87" s="107"/>
      <c r="U87" s="107"/>
      <c r="V87" s="107"/>
      <c r="W87" s="107"/>
      <c r="X87" s="107"/>
      <c r="Y87" s="11"/>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row>
    <row r="88" spans="2:50" ht="17.25" customHeight="1" x14ac:dyDescent="0.25">
      <c r="B88" s="112" t="str">
        <f>IF(Foglio2!AA25=1,"Banca d'Italia, IBAN: IT05F0100003245451300038137","Unicredit, Agenzia di Arcavacata di Rende, IBAN: IT23Q0200880884000103544938, BIC/SWIFT: UNCRITMM")</f>
        <v>Unicredit, Agenzia di Arcavacata di Rende, IBAN: IT23Q0200880884000103544938, BIC/SWIFT: UNCRITMM</v>
      </c>
      <c r="C88" s="113"/>
      <c r="D88" s="113"/>
      <c r="E88" s="113"/>
      <c r="F88" s="113"/>
      <c r="G88" s="113"/>
      <c r="H88" s="113"/>
      <c r="I88" s="113"/>
      <c r="J88" s="113"/>
      <c r="K88" s="113"/>
      <c r="L88" s="113"/>
      <c r="M88" s="113"/>
      <c r="N88" s="113"/>
      <c r="O88" s="113"/>
      <c r="P88" s="113"/>
      <c r="Q88" s="113"/>
      <c r="R88" s="113"/>
      <c r="S88" s="113"/>
      <c r="T88" s="113"/>
      <c r="U88" s="113"/>
      <c r="V88" s="113"/>
      <c r="W88" s="113"/>
      <c r="X88" s="113"/>
      <c r="Y88" s="11"/>
      <c r="AB88" s="32"/>
      <c r="AC88" s="32"/>
      <c r="AD88" s="32"/>
      <c r="AE88" s="32"/>
      <c r="AF88" s="32"/>
      <c r="AG88" s="32"/>
      <c r="AH88" s="32"/>
      <c r="AI88" s="32"/>
      <c r="AJ88" s="32"/>
      <c r="AK88" s="32"/>
      <c r="AL88" s="32"/>
      <c r="AM88" s="32"/>
      <c r="AN88" s="32"/>
      <c r="AO88" s="32"/>
      <c r="AP88" s="32"/>
      <c r="AQ88" s="32"/>
      <c r="AR88" s="32"/>
      <c r="AS88" s="32"/>
      <c r="AT88" s="32"/>
      <c r="AU88" s="32"/>
      <c r="AV88" s="32"/>
      <c r="AW88" s="32"/>
    </row>
    <row r="89" spans="2:50" ht="15" x14ac:dyDescent="0.25">
      <c r="B89" s="224" t="s">
        <v>214</v>
      </c>
      <c r="C89" s="106"/>
      <c r="D89" s="107"/>
      <c r="E89" s="107"/>
      <c r="F89" s="107"/>
      <c r="G89" s="107"/>
      <c r="H89" s="107"/>
      <c r="I89" s="107"/>
      <c r="J89" s="107"/>
      <c r="K89" s="107"/>
      <c r="L89" s="107"/>
      <c r="M89" s="107"/>
      <c r="N89" s="107"/>
      <c r="O89" s="107"/>
      <c r="P89" s="107"/>
      <c r="Q89" s="107"/>
      <c r="R89" s="107"/>
      <c r="S89" s="107"/>
      <c r="T89" s="107"/>
      <c r="U89" s="107"/>
      <c r="V89" s="107"/>
      <c r="W89" s="107"/>
      <c r="X89" s="107"/>
      <c r="Y89" s="11"/>
    </row>
    <row r="90" spans="2:50" ht="2.1" customHeight="1" x14ac:dyDescent="0.25">
      <c r="B90" s="19"/>
      <c r="C90" s="20"/>
      <c r="D90" s="20"/>
      <c r="E90" s="20"/>
      <c r="F90" s="20"/>
      <c r="G90" s="20"/>
      <c r="H90" s="20"/>
      <c r="I90" s="20"/>
      <c r="J90" s="20"/>
      <c r="K90" s="20"/>
      <c r="L90" s="20"/>
      <c r="M90" s="20"/>
      <c r="N90" s="20"/>
      <c r="O90" s="20"/>
      <c r="P90" s="20"/>
      <c r="Q90" s="20"/>
      <c r="R90" s="20"/>
      <c r="S90" s="20"/>
      <c r="T90" s="20"/>
      <c r="U90" s="20"/>
      <c r="V90" s="20"/>
      <c r="W90" s="20"/>
      <c r="X90" s="20"/>
      <c r="Y90" s="21"/>
    </row>
    <row r="91" spans="2:50" ht="30" customHeight="1" x14ac:dyDescent="0.25">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2:50" s="84" customFormat="1" ht="17.25" x14ac:dyDescent="0.25">
      <c r="B92" s="221" t="s">
        <v>19</v>
      </c>
      <c r="C92" s="222"/>
      <c r="D92" s="223"/>
      <c r="E92" s="223"/>
      <c r="F92" s="223"/>
      <c r="G92" s="223"/>
      <c r="H92" s="223"/>
      <c r="I92" s="223"/>
      <c r="J92" s="223"/>
      <c r="K92" s="223"/>
      <c r="L92" s="223"/>
      <c r="M92" s="95"/>
      <c r="N92" s="95"/>
      <c r="O92" s="95"/>
      <c r="P92" s="168" t="s">
        <v>142</v>
      </c>
      <c r="Q92" s="168"/>
      <c r="R92" s="168"/>
      <c r="S92" s="168"/>
      <c r="T92" s="168"/>
      <c r="U92" s="168"/>
      <c r="V92" s="215">
        <f>650*Foglio2!E17</f>
        <v>0</v>
      </c>
      <c r="W92" s="215"/>
      <c r="X92" s="215"/>
      <c r="Y92" s="17"/>
      <c r="AB92" s="2"/>
      <c r="AC92" s="2"/>
      <c r="AD92" s="2"/>
      <c r="AE92" s="2"/>
      <c r="AF92" s="2"/>
      <c r="AG92" s="2"/>
      <c r="AH92" s="2"/>
      <c r="AI92" s="2"/>
      <c r="AJ92" s="2"/>
      <c r="AK92" s="2"/>
      <c r="AL92" s="2"/>
      <c r="AM92" s="2"/>
      <c r="AN92" s="2"/>
      <c r="AO92" s="2"/>
      <c r="AP92" s="2"/>
      <c r="AQ92" s="2"/>
      <c r="AR92" s="2"/>
      <c r="AS92" s="2"/>
      <c r="AT92" s="2"/>
      <c r="AU92" s="2"/>
      <c r="AV92" s="2"/>
      <c r="AW92" s="2"/>
      <c r="AX92" s="2"/>
    </row>
    <row r="93" spans="2:50" ht="3.95" customHeight="1" x14ac:dyDescent="0.25">
      <c r="B93" s="139" t="s">
        <v>223</v>
      </c>
      <c r="C93" s="140"/>
      <c r="D93" s="140"/>
      <c r="E93" s="140"/>
      <c r="F93" s="140"/>
      <c r="G93" s="140"/>
      <c r="H93" s="140"/>
      <c r="I93" s="140"/>
      <c r="J93" s="140"/>
      <c r="K93" s="140"/>
      <c r="L93" s="140"/>
      <c r="M93" s="140"/>
      <c r="N93" s="140"/>
      <c r="O93" s="140"/>
      <c r="P93" s="140"/>
      <c r="Q93" s="140"/>
      <c r="R93" s="140"/>
      <c r="S93" s="140"/>
      <c r="T93" s="140"/>
      <c r="U93" s="140"/>
      <c r="V93" s="140"/>
      <c r="W93" s="140"/>
      <c r="X93" s="140"/>
      <c r="Y93" s="11"/>
    </row>
    <row r="94" spans="2:50" ht="3.95" customHeight="1" x14ac:dyDescent="0.25">
      <c r="B94" s="139"/>
      <c r="C94" s="140"/>
      <c r="D94" s="140"/>
      <c r="E94" s="140"/>
      <c r="F94" s="140"/>
      <c r="G94" s="140"/>
      <c r="H94" s="140"/>
      <c r="I94" s="140"/>
      <c r="J94" s="140"/>
      <c r="K94" s="140"/>
      <c r="L94" s="140"/>
      <c r="M94" s="140"/>
      <c r="N94" s="140"/>
      <c r="O94" s="140"/>
      <c r="P94" s="140"/>
      <c r="Q94" s="140"/>
      <c r="R94" s="140"/>
      <c r="S94" s="140"/>
      <c r="T94" s="140"/>
      <c r="U94" s="140"/>
      <c r="V94" s="140"/>
      <c r="W94" s="140"/>
      <c r="X94" s="140"/>
      <c r="Y94" s="11"/>
    </row>
    <row r="95" spans="2:50" ht="15" x14ac:dyDescent="0.25">
      <c r="B95" s="141"/>
      <c r="C95" s="142"/>
      <c r="D95" s="142"/>
      <c r="E95" s="142"/>
      <c r="F95" s="142"/>
      <c r="G95" s="142"/>
      <c r="H95" s="142"/>
      <c r="I95" s="142"/>
      <c r="J95" s="142"/>
      <c r="K95" s="142"/>
      <c r="L95" s="142"/>
      <c r="M95" s="142"/>
      <c r="N95" s="142"/>
      <c r="O95" s="142"/>
      <c r="P95" s="142"/>
      <c r="Q95" s="142"/>
      <c r="R95" s="142"/>
      <c r="S95" s="142"/>
      <c r="T95" s="142"/>
      <c r="U95" s="142"/>
      <c r="V95" s="142"/>
      <c r="W95" s="142"/>
      <c r="X95" s="142"/>
      <c r="Y95" s="21"/>
    </row>
    <row r="96" spans="2:50" ht="3.95" customHeight="1" x14ac:dyDescent="0.25">
      <c r="B96" s="166" t="s">
        <v>20</v>
      </c>
      <c r="C96" s="166"/>
      <c r="D96" s="166"/>
      <c r="E96" s="166"/>
      <c r="F96" s="166"/>
      <c r="G96" s="166"/>
      <c r="H96" s="166"/>
      <c r="I96" s="166"/>
      <c r="J96" s="166"/>
      <c r="K96" s="166"/>
      <c r="L96" s="166"/>
      <c r="M96" s="166"/>
      <c r="N96" s="166"/>
      <c r="O96" s="166"/>
      <c r="P96" s="166"/>
      <c r="Q96" s="166"/>
      <c r="R96" s="166"/>
      <c r="S96" s="166"/>
      <c r="T96" s="166"/>
      <c r="U96" s="166"/>
      <c r="V96" s="166"/>
      <c r="W96" s="166"/>
      <c r="X96" s="166"/>
      <c r="Y96" s="166"/>
    </row>
    <row r="97" spans="1:26" ht="12" customHeight="1" x14ac:dyDescent="0.25">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row>
    <row r="98" spans="1:26" ht="60" customHeight="1" x14ac:dyDescent="0.25">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row>
    <row r="99" spans="1:26" ht="12" customHeight="1" x14ac:dyDescent="0.25">
      <c r="B99" s="137" t="s">
        <v>215</v>
      </c>
      <c r="C99" s="137"/>
      <c r="D99" s="137"/>
      <c r="E99" s="137"/>
      <c r="F99" s="137"/>
      <c r="G99" s="137"/>
      <c r="H99" s="137"/>
      <c r="I99" s="138"/>
      <c r="J99" s="157"/>
      <c r="K99" s="158"/>
      <c r="L99" s="158"/>
      <c r="M99" s="158"/>
      <c r="N99" s="158"/>
      <c r="O99" s="158"/>
      <c r="P99" s="158"/>
      <c r="Q99" s="158"/>
      <c r="R99" s="158"/>
      <c r="S99" s="158"/>
      <c r="T99" s="158"/>
      <c r="U99" s="158"/>
      <c r="V99" s="158"/>
      <c r="W99" s="158"/>
      <c r="X99" s="158"/>
      <c r="Y99" s="159"/>
    </row>
    <row r="100" spans="1:26" ht="12" customHeight="1" x14ac:dyDescent="0.25">
      <c r="B100" s="137"/>
      <c r="C100" s="137"/>
      <c r="D100" s="137"/>
      <c r="E100" s="137"/>
      <c r="F100" s="137"/>
      <c r="G100" s="137"/>
      <c r="H100" s="137"/>
      <c r="I100" s="138"/>
      <c r="J100" s="160"/>
      <c r="K100" s="161"/>
      <c r="L100" s="161"/>
      <c r="M100" s="161"/>
      <c r="N100" s="161"/>
      <c r="O100" s="161"/>
      <c r="P100" s="161"/>
      <c r="Q100" s="161"/>
      <c r="R100" s="161"/>
      <c r="S100" s="161"/>
      <c r="T100" s="161"/>
      <c r="U100" s="161"/>
      <c r="V100" s="161"/>
      <c r="W100" s="161"/>
      <c r="X100" s="161"/>
      <c r="Y100" s="162"/>
    </row>
    <row r="101" spans="1:26" ht="32.25" customHeight="1" x14ac:dyDescent="0.25">
      <c r="B101" s="137"/>
      <c r="C101" s="137"/>
      <c r="D101" s="137"/>
      <c r="E101" s="137"/>
      <c r="F101" s="137"/>
      <c r="G101" s="137"/>
      <c r="H101" s="137"/>
      <c r="I101" s="138"/>
      <c r="J101" s="163"/>
      <c r="K101" s="164"/>
      <c r="L101" s="164"/>
      <c r="M101" s="164"/>
      <c r="N101" s="164"/>
      <c r="O101" s="164"/>
      <c r="P101" s="164"/>
      <c r="Q101" s="164"/>
      <c r="R101" s="164"/>
      <c r="S101" s="164"/>
      <c r="T101" s="164"/>
      <c r="U101" s="164"/>
      <c r="V101" s="164"/>
      <c r="W101" s="164"/>
      <c r="X101" s="164"/>
      <c r="Y101" s="165"/>
      <c r="Z101" s="10"/>
    </row>
    <row r="102" spans="1:26" ht="68.25" customHeight="1" x14ac:dyDescent="0.25">
      <c r="B102" s="10"/>
      <c r="C102" s="10"/>
      <c r="D102" s="10"/>
      <c r="E102" s="10"/>
      <c r="F102" s="10"/>
      <c r="G102" s="10"/>
      <c r="H102" s="10"/>
      <c r="I102" s="10"/>
      <c r="J102" s="87"/>
      <c r="K102" s="87"/>
      <c r="L102" s="87"/>
      <c r="M102" s="87"/>
      <c r="N102" s="87"/>
      <c r="O102" s="87"/>
      <c r="P102" s="87"/>
      <c r="Q102" s="87"/>
      <c r="R102" s="87"/>
      <c r="S102" s="87"/>
      <c r="T102" s="87"/>
      <c r="U102" s="87"/>
      <c r="V102" s="87"/>
      <c r="W102" s="87"/>
      <c r="X102" s="87"/>
      <c r="Y102" s="87"/>
      <c r="Z102" s="10"/>
    </row>
    <row r="103" spans="1:26" ht="6.75" customHeight="1" x14ac:dyDescent="0.25">
      <c r="J103" s="72"/>
      <c r="K103" s="78"/>
      <c r="L103" s="78"/>
      <c r="M103" s="78"/>
      <c r="N103" s="78"/>
      <c r="O103" s="78"/>
      <c r="P103" s="78"/>
      <c r="Q103" s="78"/>
      <c r="R103" s="78"/>
    </row>
    <row r="104" spans="1:26" ht="12" customHeight="1" x14ac:dyDescent="0.25">
      <c r="J104" s="181" t="str">
        <f>IF(Foglio2!AA30=1,"Convenzione
Scuole di Metodologia 
per la Ricerca Sociale 2021","Modello richiesta servizi da soggetto privato                             Scuole di Metodologia 
per la Ricerca Sociale 2021")</f>
        <v>Modello richiesta servizi da soggetto privato                             Scuole di Metodologia 
per la Ricerca Sociale 2021</v>
      </c>
      <c r="K104" s="181"/>
      <c r="L104" s="181"/>
      <c r="M104" s="181"/>
      <c r="N104" s="181"/>
      <c r="O104" s="181"/>
      <c r="P104" s="181"/>
      <c r="Q104" s="181"/>
      <c r="R104" s="181"/>
    </row>
    <row r="105" spans="1:26" ht="12" customHeight="1" x14ac:dyDescent="0.25">
      <c r="J105" s="181"/>
      <c r="K105" s="181"/>
      <c r="L105" s="181"/>
      <c r="M105" s="181"/>
      <c r="N105" s="181"/>
      <c r="O105" s="181"/>
      <c r="P105" s="181"/>
      <c r="Q105" s="181"/>
      <c r="R105" s="181"/>
    </row>
    <row r="106" spans="1:26" ht="12" customHeight="1" x14ac:dyDescent="0.25">
      <c r="J106" s="181"/>
      <c r="K106" s="181"/>
      <c r="L106" s="181"/>
      <c r="M106" s="181"/>
      <c r="N106" s="181"/>
      <c r="O106" s="181"/>
      <c r="P106" s="181"/>
      <c r="Q106" s="181"/>
      <c r="R106" s="181"/>
    </row>
    <row r="107" spans="1:26" ht="19.5" customHeight="1" x14ac:dyDescent="0.25">
      <c r="J107" s="181"/>
      <c r="K107" s="181"/>
      <c r="L107" s="181"/>
      <c r="M107" s="181"/>
      <c r="N107" s="181"/>
      <c r="O107" s="181"/>
      <c r="P107" s="181"/>
      <c r="Q107" s="181"/>
      <c r="R107" s="181"/>
    </row>
    <row r="108" spans="1:26" ht="21" customHeight="1" x14ac:dyDescent="0.25">
      <c r="J108" s="181"/>
      <c r="K108" s="181"/>
      <c r="L108" s="181"/>
      <c r="M108" s="181"/>
      <c r="N108" s="181"/>
      <c r="O108" s="181"/>
      <c r="P108" s="181"/>
      <c r="Q108" s="181"/>
      <c r="R108" s="181"/>
    </row>
    <row r="109" spans="1:26" ht="12" customHeight="1" x14ac:dyDescent="0.25">
      <c r="B109" s="132" t="str">
        <f>IF(Foglio2!AA30=1,"Convenzione 1/2","Modello 1/2")</f>
        <v>Modello 1/2</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row>
    <row r="110" spans="1:26" ht="3" customHeight="1" x14ac:dyDescent="0.2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row>
    <row r="111" spans="1:26" ht="6.75" customHeight="1" x14ac:dyDescent="0.25">
      <c r="B111" s="44"/>
      <c r="C111" s="45"/>
      <c r="D111" s="45"/>
      <c r="E111" s="45"/>
      <c r="F111" s="45"/>
      <c r="G111" s="45"/>
      <c r="H111" s="45"/>
      <c r="I111" s="45"/>
      <c r="J111" s="45"/>
      <c r="K111" s="45"/>
      <c r="L111" s="45"/>
      <c r="M111" s="45"/>
      <c r="N111" s="45"/>
      <c r="O111" s="45"/>
      <c r="P111" s="45"/>
      <c r="Q111" s="45"/>
      <c r="R111" s="45"/>
      <c r="S111" s="45"/>
      <c r="T111" s="45"/>
      <c r="U111" s="45"/>
      <c r="V111" s="45"/>
      <c r="W111" s="45"/>
      <c r="X111" s="45"/>
      <c r="Y111" s="46"/>
    </row>
    <row r="112" spans="1:26" ht="12" customHeight="1" x14ac:dyDescent="0.25">
      <c r="A112" s="24"/>
      <c r="B112" s="47"/>
      <c r="C112" s="247" t="str">
        <f>IF(Foglio2!AA30=1,(CONCATENATE("Il/La ",Foglio1!H68,", ")),(CONCATENATE(Foglio1!G14," ",G16,",")))</f>
        <v xml:space="preserve"> ,</v>
      </c>
      <c r="D112" s="248"/>
      <c r="E112" s="248"/>
      <c r="F112" s="248"/>
      <c r="G112" s="248"/>
      <c r="H112" s="248"/>
      <c r="I112" s="248"/>
      <c r="J112" s="248"/>
      <c r="K112" s="248"/>
      <c r="L112" s="248"/>
      <c r="M112" s="248"/>
      <c r="N112" s="248"/>
      <c r="O112" s="248"/>
      <c r="P112" s="248"/>
      <c r="Q112" s="248"/>
      <c r="R112" s="248"/>
      <c r="S112" s="248"/>
      <c r="T112" s="249"/>
      <c r="U112" s="253" t="str">
        <f>IF(Foglio2!AA30=1,"con sede legale in","indirizzo")</f>
        <v>indirizzo</v>
      </c>
      <c r="V112" s="236"/>
      <c r="W112" s="236"/>
      <c r="X112" s="236"/>
      <c r="Y112" s="48"/>
    </row>
    <row r="113" spans="1:25" ht="4.5" customHeight="1" x14ac:dyDescent="0.25">
      <c r="A113" s="24"/>
      <c r="B113" s="47"/>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6"/>
    </row>
    <row r="114" spans="1:25" ht="12" customHeight="1" x14ac:dyDescent="0.25">
      <c r="A114" s="34"/>
      <c r="B114" s="49"/>
      <c r="C114" s="247" t="str">
        <f>CONCATENATE(Foglio1!H70,", ",Foglio1!H72,", ","CAP ",V72,",")</f>
        <v>, , CAP ,</v>
      </c>
      <c r="D114" s="248"/>
      <c r="E114" s="248"/>
      <c r="F114" s="248"/>
      <c r="G114" s="248"/>
      <c r="H114" s="248"/>
      <c r="I114" s="248"/>
      <c r="J114" s="248"/>
      <c r="K114" s="248"/>
      <c r="L114" s="248"/>
      <c r="M114" s="248"/>
      <c r="N114" s="248"/>
      <c r="O114" s="248"/>
      <c r="P114" s="248"/>
      <c r="Q114" s="249"/>
      <c r="R114" s="135" t="s">
        <v>168</v>
      </c>
      <c r="S114" s="136"/>
      <c r="T114" s="262">
        <f>K74</f>
        <v>0</v>
      </c>
      <c r="U114" s="263"/>
      <c r="V114" s="263"/>
      <c r="W114" s="263"/>
      <c r="X114" s="264"/>
      <c r="Y114" s="50"/>
    </row>
    <row r="115" spans="1:25" ht="3.75" customHeight="1" x14ac:dyDescent="0.25">
      <c r="A115" s="24"/>
      <c r="B115" s="51"/>
      <c r="C115" s="52"/>
      <c r="D115" s="52"/>
      <c r="E115" s="52"/>
      <c r="F115" s="52"/>
      <c r="G115" s="52"/>
      <c r="H115" s="52"/>
      <c r="I115" s="52"/>
      <c r="J115" s="52"/>
      <c r="K115" s="52"/>
      <c r="L115" s="52"/>
      <c r="M115" s="52"/>
      <c r="N115" s="52"/>
      <c r="O115" s="52"/>
      <c r="P115" s="52"/>
      <c r="Q115" s="52"/>
      <c r="R115" s="52"/>
      <c r="S115" s="52"/>
      <c r="T115" s="52"/>
      <c r="U115" s="52"/>
      <c r="V115" s="52"/>
      <c r="W115" s="52"/>
      <c r="X115" s="52"/>
      <c r="Y115" s="50"/>
    </row>
    <row r="116" spans="1:25" ht="12" customHeight="1" x14ac:dyDescent="0.25">
      <c r="A116" s="24"/>
      <c r="B116" s="97"/>
      <c r="C116" s="179" t="str">
        <f>IF(Foglio2!AA30=1,"nella   persona  del   Direttore","")</f>
        <v/>
      </c>
      <c r="D116" s="179"/>
      <c r="E116" s="179"/>
      <c r="F116" s="179"/>
      <c r="G116" s="179"/>
      <c r="H116" s="179"/>
      <c r="I116" s="179" t="str">
        <f>IF(Foglio2!AA30=1,(CONCATENATE(Foglio1!C80," (quale legale rappresentante)")),"")</f>
        <v/>
      </c>
      <c r="J116" s="179"/>
      <c r="K116" s="179"/>
      <c r="L116" s="179"/>
      <c r="M116" s="179"/>
      <c r="N116" s="179"/>
      <c r="O116" s="179"/>
      <c r="P116" s="179"/>
      <c r="Q116" s="179"/>
      <c r="R116" s="179"/>
      <c r="S116" s="179"/>
      <c r="T116" s="179"/>
      <c r="U116" s="179"/>
      <c r="V116" s="179"/>
      <c r="W116" s="179"/>
      <c r="X116" s="179"/>
      <c r="Y116" s="50"/>
    </row>
    <row r="117" spans="1:25" ht="3" customHeight="1" x14ac:dyDescent="0.25">
      <c r="A117" s="24"/>
      <c r="B117" s="97"/>
      <c r="C117" s="85"/>
      <c r="D117" s="85"/>
      <c r="E117" s="85"/>
      <c r="F117" s="85"/>
      <c r="G117" s="85"/>
      <c r="H117" s="85"/>
      <c r="I117" s="85"/>
      <c r="J117" s="85"/>
      <c r="K117" s="85"/>
      <c r="L117" s="85"/>
      <c r="M117" s="85"/>
      <c r="N117" s="85"/>
      <c r="O117" s="85"/>
      <c r="P117" s="85"/>
      <c r="Q117" s="85"/>
      <c r="R117" s="85"/>
      <c r="S117" s="85"/>
      <c r="T117" s="85"/>
      <c r="U117" s="85"/>
      <c r="V117" s="85"/>
      <c r="W117" s="85"/>
      <c r="X117" s="85"/>
      <c r="Y117" s="50"/>
    </row>
    <row r="118" spans="1:25" ht="12" customHeight="1" x14ac:dyDescent="0.25">
      <c r="A118" s="24"/>
      <c r="B118" s="260" t="s">
        <v>175</v>
      </c>
      <c r="C118" s="238"/>
      <c r="D118" s="238"/>
      <c r="E118" s="261"/>
      <c r="F118" s="257">
        <f>IF(Foglio2!AA30=1,F82,H28)</f>
        <v>0</v>
      </c>
      <c r="G118" s="258"/>
      <c r="H118" s="258"/>
      <c r="I118" s="258"/>
      <c r="J118" s="258"/>
      <c r="K118" s="258"/>
      <c r="L118" s="258"/>
      <c r="M118" s="258"/>
      <c r="N118" s="258"/>
      <c r="O118" s="258"/>
      <c r="P118" s="258"/>
      <c r="Q118" s="258"/>
      <c r="R118" s="259"/>
      <c r="S118" s="54" t="s">
        <v>56</v>
      </c>
      <c r="T118" s="239">
        <f>IF(Foglio2!AA30=1,Foglio1!S82,H26)</f>
        <v>0</v>
      </c>
      <c r="U118" s="240"/>
      <c r="V118" s="240"/>
      <c r="W118" s="240"/>
      <c r="X118" s="241"/>
      <c r="Y118" s="50"/>
    </row>
    <row r="119" spans="1:25" ht="2.25" customHeight="1" x14ac:dyDescent="0.25">
      <c r="A119" s="24"/>
      <c r="B119" s="97"/>
      <c r="C119" s="96"/>
      <c r="D119" s="96"/>
      <c r="E119" s="96"/>
      <c r="F119" s="96"/>
      <c r="G119" s="96"/>
      <c r="H119" s="96"/>
      <c r="I119" s="96"/>
      <c r="J119" s="96"/>
      <c r="K119" s="96"/>
      <c r="L119" s="96"/>
      <c r="M119" s="96"/>
      <c r="N119" s="96"/>
      <c r="O119" s="96"/>
      <c r="P119" s="96"/>
      <c r="Q119" s="96"/>
      <c r="R119" s="53"/>
      <c r="S119" s="54"/>
      <c r="T119" s="70"/>
      <c r="U119" s="70"/>
      <c r="V119" s="70"/>
      <c r="W119" s="70"/>
      <c r="X119" s="70"/>
      <c r="Y119" s="50"/>
    </row>
    <row r="120" spans="1:25" ht="11.25" customHeight="1" x14ac:dyDescent="0.25">
      <c r="A120" s="24"/>
      <c r="B120" s="97"/>
      <c r="C120" s="238" t="str">
        <f>IF(Foglio2!AA30=1,"per la carica presso la sede dell'Ente,",CONCATENATE("e-mail: ",G24))</f>
        <v xml:space="preserve">e-mail: </v>
      </c>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50"/>
    </row>
    <row r="121" spans="1:25" ht="10.5" customHeight="1" x14ac:dyDescent="0.25">
      <c r="A121" s="24"/>
      <c r="B121" s="97"/>
      <c r="C121" s="246" t="str">
        <f>IF(Foglio2!AA30=1,"e","")</f>
        <v/>
      </c>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50"/>
    </row>
    <row r="122" spans="1:25" ht="12" customHeight="1" x14ac:dyDescent="0.25">
      <c r="A122" s="24"/>
      <c r="B122" s="55"/>
      <c r="C122" s="177" t="str">
        <f>IF(Foglio2!AA30=1,"il Dipartimento di Scienze Aziendali e Giuridiche dell'Università della Calabria (di seguito denominato Dipartimento), 87036 Rende (CS), C.F. 80003950781, rappresentato dal Direttore Alfio Cariola, nato il 25/10/1963 a Cosenza"&amp;", domiciliato per la carica presso la sede dipartimentale;","intende richiedere servizi di formazione con riferimento al programma delle Scuole di Metodologia per la Ricerca Sociale 2021.")</f>
        <v>intende richiedere servizi di formazione con riferimento al programma delle Scuole di Metodologia per la Ricerca Sociale 2021.</v>
      </c>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50"/>
    </row>
    <row r="123" spans="1:25" ht="24.75" customHeight="1" x14ac:dyDescent="0.25">
      <c r="A123" s="24"/>
      <c r="B123" s="55"/>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50"/>
    </row>
    <row r="124" spans="1:25" ht="15" customHeight="1" x14ac:dyDescent="0.25">
      <c r="A124" s="24"/>
      <c r="B124" s="55"/>
      <c r="C124" s="236" t="str">
        <f>IF(Foglio2!AA30=1,"premesso che:","")</f>
        <v/>
      </c>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50"/>
    </row>
    <row r="125" spans="1:25" ht="12" customHeight="1" x14ac:dyDescent="0.25">
      <c r="A125" s="24"/>
      <c r="B125" s="51"/>
      <c r="C125" s="178" t="str">
        <f>IF(Foglio2!AA30=1,"- il Consiglio di Dipartimento di Scienze Aziendali e Giuridiche dell'Università della Calabria ha deliberato, nella seduta  n. 1 del 20/1/2021, l'attivazione delle Scuole di Metodologia per la Ricerca Sociale 2021;","Il Consiglio di Dipartimento di Scienze Aziendali e Giuridiche dell'Università della Calabria ha deliberato, nella seduta  n. 1 del 20/1/2021, l'attivazione delle Scuole di Metodologia per la Ricerca Sociale 2021.")</f>
        <v>Il Consiglio di Dipartimento di Scienze Aziendali e Giuridiche dell'Università della Calabria ha deliberato, nella seduta  n. 1 del 20/1/2021, l'attivazione delle Scuole di Metodologia per la Ricerca Sociale 2021.</v>
      </c>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50"/>
    </row>
    <row r="126" spans="1:25" ht="12" customHeight="1" x14ac:dyDescent="0.25">
      <c r="A126" s="24"/>
      <c r="B126" s="49"/>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50"/>
    </row>
    <row r="127" spans="1:25" ht="3" customHeight="1" x14ac:dyDescent="0.25">
      <c r="A127" s="24"/>
      <c r="B127" s="55"/>
      <c r="C127" s="178" t="str">
        <f>IF(Foglio2!AA30=1,"- la presente Convenzione disciplina le attività di formazione specifica in materia di Metodologia per la Ricerca Sociale, aventi natura commerciale di prestazioni per conto terzi, come previsto dal 'Regolamento sulla disciplina delle attività per "&amp;"conto di terzi e delle attività assimilate' dell'Università della Calabria;","")</f>
        <v/>
      </c>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50"/>
    </row>
    <row r="128" spans="1:25" ht="15.75" customHeight="1" x14ac:dyDescent="0.25">
      <c r="A128" s="24"/>
      <c r="B128" s="55"/>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50"/>
    </row>
    <row r="129" spans="1:25" ht="17.25" customHeight="1" x14ac:dyDescent="0.25">
      <c r="A129" s="24"/>
      <c r="B129" s="49"/>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50"/>
    </row>
    <row r="130" spans="1:25" ht="13.5" customHeight="1" x14ac:dyDescent="0.25">
      <c r="A130" s="24"/>
      <c r="B130" s="49"/>
      <c r="C130" s="131" t="str">
        <f>IF(Foglio2!AA30=1,"- l'Ente","")</f>
        <v/>
      </c>
      <c r="D130" s="131"/>
      <c r="E130" s="131" t="str">
        <f>IF(Foglio2!AA30=1,CONCATENATE(Foglio1!H68),"")</f>
        <v/>
      </c>
      <c r="F130" s="131"/>
      <c r="G130" s="131"/>
      <c r="H130" s="131"/>
      <c r="I130" s="131"/>
      <c r="J130" s="131"/>
      <c r="K130" s="131"/>
      <c r="L130" s="131"/>
      <c r="M130" s="131"/>
      <c r="N130" s="131"/>
      <c r="O130" s="131"/>
      <c r="P130" s="131"/>
      <c r="Q130" s="131"/>
      <c r="R130" s="131"/>
      <c r="S130" s="131"/>
      <c r="T130" s="131"/>
      <c r="U130" s="131"/>
      <c r="V130" s="131"/>
      <c r="W130" s="131"/>
      <c r="X130" s="131"/>
      <c r="Y130" s="50"/>
    </row>
    <row r="131" spans="1:25" ht="10.5" customHeight="1" x14ac:dyDescent="0.25">
      <c r="A131" s="24"/>
      <c r="B131" s="49"/>
      <c r="C131" s="177" t="str">
        <f>IF(Foglio2!AA30=1,"è interessato a specifici percorsi formativi in materia di Metodologia per la Ricerca Sociale, avvalendosi delle prestazioni","")</f>
        <v/>
      </c>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50"/>
    </row>
    <row r="132" spans="1:25" ht="11.25" customHeight="1" x14ac:dyDescent="0.25">
      <c r="A132" s="24"/>
      <c r="B132" s="49"/>
      <c r="C132" s="179" t="str">
        <f>IF(Foglio2!AA30=1,CONCATENATE("e delle competenze del Dipartimento per la formazione di ",G14," ",G16,";"),"Le Scuole di Metodologia per la Ricerca Sociale sono coordinate dai proff. Gaetano Miceli e Maria Antonietta Raimondo.")</f>
        <v>Le Scuole di Metodologia per la Ricerca Sociale sono coordinate dai proff. Gaetano Miceli e Maria Antonietta Raimondo.</v>
      </c>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50"/>
    </row>
    <row r="133" spans="1:25" ht="35.25" customHeight="1" x14ac:dyDescent="0.25">
      <c r="A133" s="24"/>
      <c r="B133" s="55"/>
      <c r="C133" s="171" t="str">
        <f>IF(Foglio2!AA30=1,"tutto ciò premesso, che costituisce parte integrante della presente convenzione, tra le Parti si conviene e si stipula quanto segue:","")</f>
        <v/>
      </c>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50"/>
    </row>
    <row r="134" spans="1:25" ht="12" customHeight="1" x14ac:dyDescent="0.25">
      <c r="A134" s="24"/>
      <c r="B134" s="55"/>
      <c r="C134" s="236" t="str">
        <f>IF(Foglio2!AA30=1,"Articolo 1 - SCOPO","")</f>
        <v/>
      </c>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57"/>
    </row>
    <row r="135" spans="1:25" ht="12" customHeight="1" x14ac:dyDescent="0.25">
      <c r="A135" s="24"/>
      <c r="B135" s="55"/>
      <c r="C135" s="177" t="str">
        <f>IF(Foglio2!AA30=1,"Il Dipartimento, attraverso le “Scuole di Metodologia per la Ricerca Sociale” eroga attività di formazione, per conto terzi, nei seguenti ambiti:","Il programma delle Scuole di Metodologia per la Ricerca Sociale 2021 è articolato nei seguenti corsi:")</f>
        <v>Il programma delle Scuole di Metodologia per la Ricerca Sociale 2021 è articolato nei seguenti corsi:</v>
      </c>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57"/>
    </row>
    <row r="136" spans="1:25" ht="12" customHeight="1" x14ac:dyDescent="0.25">
      <c r="A136" s="24"/>
      <c r="B136" s="55"/>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57"/>
    </row>
    <row r="137" spans="1:25" ht="12" customHeight="1" x14ac:dyDescent="0.25">
      <c r="A137" s="24"/>
      <c r="B137" s="55"/>
      <c r="C137" s="242" t="s">
        <v>192</v>
      </c>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57"/>
    </row>
    <row r="138" spans="1:25" ht="10.5" customHeight="1" x14ac:dyDescent="0.25">
      <c r="A138" s="24"/>
      <c r="B138" s="55"/>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57"/>
    </row>
    <row r="139" spans="1:25" ht="12" customHeight="1" x14ac:dyDescent="0.25">
      <c r="A139" s="24"/>
      <c r="B139" s="55"/>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57"/>
    </row>
    <row r="140" spans="1:25" ht="12" customHeight="1" x14ac:dyDescent="0.25">
      <c r="A140" s="24"/>
      <c r="B140" s="56"/>
      <c r="C140" s="133" t="s">
        <v>189</v>
      </c>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57"/>
    </row>
    <row r="141" spans="1:25" ht="11.25" customHeight="1" x14ac:dyDescent="0.25">
      <c r="A141" s="24"/>
      <c r="B141" s="56"/>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57"/>
    </row>
    <row r="142" spans="1:25" ht="12" customHeight="1" x14ac:dyDescent="0.25">
      <c r="A142" s="24"/>
      <c r="B142" s="56"/>
      <c r="C142" s="133" t="s">
        <v>173</v>
      </c>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57"/>
    </row>
    <row r="143" spans="1:25" ht="12" customHeight="1" x14ac:dyDescent="0.25">
      <c r="A143" s="24"/>
      <c r="B143" s="58"/>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57"/>
    </row>
    <row r="144" spans="1:25" ht="12" customHeight="1" x14ac:dyDescent="0.25">
      <c r="A144" s="24"/>
      <c r="B144" s="59"/>
      <c r="C144" s="133" t="s">
        <v>193</v>
      </c>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57"/>
    </row>
    <row r="145" spans="1:26" ht="12" customHeight="1" x14ac:dyDescent="0.25">
      <c r="A145" s="24"/>
      <c r="B145" s="60"/>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57"/>
    </row>
    <row r="146" spans="1:26" ht="12" customHeight="1" x14ac:dyDescent="0.25">
      <c r="A146" s="24"/>
      <c r="B146" s="60"/>
      <c r="C146" s="133" t="s">
        <v>186</v>
      </c>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57"/>
    </row>
    <row r="147" spans="1:26" ht="12" customHeight="1" x14ac:dyDescent="0.25">
      <c r="A147" s="24"/>
      <c r="B147" s="60"/>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57"/>
    </row>
    <row r="148" spans="1:26" ht="12" customHeight="1" x14ac:dyDescent="0.25">
      <c r="A148" s="24"/>
      <c r="B148" s="60"/>
      <c r="C148" s="133" t="s">
        <v>174</v>
      </c>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57"/>
    </row>
    <row r="149" spans="1:26" ht="12" customHeight="1" x14ac:dyDescent="0.25">
      <c r="A149" s="24"/>
      <c r="B149" s="60"/>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57"/>
    </row>
    <row r="150" spans="1:26" ht="12" customHeight="1" x14ac:dyDescent="0.25">
      <c r="A150" s="24"/>
      <c r="B150" s="60"/>
      <c r="C150" s="133" t="s">
        <v>216</v>
      </c>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57"/>
    </row>
    <row r="151" spans="1:26" ht="10.5" customHeight="1" x14ac:dyDescent="0.25">
      <c r="A151" s="24"/>
      <c r="B151" s="60"/>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57"/>
    </row>
    <row r="152" spans="1:26" ht="12" customHeight="1" x14ac:dyDescent="0.25">
      <c r="A152" s="24"/>
      <c r="B152" s="60"/>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57"/>
    </row>
    <row r="153" spans="1:26" ht="12" customHeight="1" x14ac:dyDescent="0.25">
      <c r="A153" s="24"/>
      <c r="B153" s="60"/>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57"/>
    </row>
    <row r="154" spans="1:26" ht="8.1" customHeight="1" x14ac:dyDescent="0.25">
      <c r="A154" s="24"/>
      <c r="B154" s="60"/>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57"/>
    </row>
    <row r="155" spans="1:26" ht="16.5" customHeight="1" x14ac:dyDescent="0.25">
      <c r="A155" s="24"/>
      <c r="B155" s="56"/>
      <c r="C155" s="73"/>
      <c r="D155" s="73"/>
      <c r="E155" s="73"/>
      <c r="F155" s="73"/>
      <c r="G155" s="73"/>
      <c r="H155" s="73"/>
      <c r="I155" s="73"/>
      <c r="J155" s="73"/>
      <c r="K155" s="73"/>
      <c r="L155" s="73"/>
      <c r="M155" s="73"/>
      <c r="N155" s="73"/>
      <c r="O155" s="73"/>
      <c r="P155" s="73"/>
      <c r="Q155" s="73"/>
      <c r="R155" s="73"/>
      <c r="S155" s="73"/>
      <c r="T155" s="73"/>
      <c r="U155" s="73"/>
      <c r="V155" s="73"/>
      <c r="W155" s="73"/>
      <c r="X155" s="73"/>
      <c r="Y155" s="57"/>
    </row>
    <row r="156" spans="1:26" ht="12" customHeight="1" x14ac:dyDescent="0.25">
      <c r="A156" s="25"/>
      <c r="B156" s="58"/>
      <c r="C156" s="236" t="str">
        <f>IF(Foglio2!AA30=1,"Articolo 2 - PROGRAMMA DELLE ATTIVITA' FORMATIVE","")</f>
        <v/>
      </c>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50"/>
      <c r="Z156" s="84"/>
    </row>
    <row r="157" spans="1:26" ht="12" customHeight="1" x14ac:dyDescent="0.25">
      <c r="A157" s="24"/>
      <c r="B157" s="61"/>
      <c r="C157" s="131" t="str">
        <f>IF(Foglio2!AA30=1,"- l'Ente","")</f>
        <v/>
      </c>
      <c r="D157" s="131"/>
      <c r="E157" s="238" t="str">
        <f>IF(Foglio2!AA30=1,CONCATENATE(Foglio1!H68),"")</f>
        <v/>
      </c>
      <c r="F157" s="238"/>
      <c r="G157" s="238"/>
      <c r="H157" s="238"/>
      <c r="I157" s="238"/>
      <c r="J157" s="238"/>
      <c r="K157" s="238"/>
      <c r="L157" s="238"/>
      <c r="M157" s="238"/>
      <c r="N157" s="238"/>
      <c r="O157" s="238"/>
      <c r="P157" s="238"/>
      <c r="Q157" s="238"/>
      <c r="R157" s="238"/>
      <c r="S157" s="238"/>
      <c r="T157" s="238"/>
      <c r="U157" s="238"/>
      <c r="V157" s="238"/>
      <c r="W157" s="238"/>
      <c r="X157" s="238"/>
      <c r="Y157" s="57"/>
    </row>
    <row r="158" spans="1:26" ht="12" customHeight="1" x14ac:dyDescent="0.25">
      <c r="A158" s="24"/>
      <c r="B158" s="61"/>
      <c r="C158" s="134" t="str">
        <f>IF(Foglio2!AA30=1,"affida al Dipartimento lo svolgimento delle attività di formazione offerte attraverso le “Scuole di Metodologia per la Ricerca Sociale” nei seguenti specifici ambiti:","Nella fattispecie, si richiede l'iscrizione ai seguenti corsi:")</f>
        <v>Nella fattispecie, si richiede l'iscrizione ai seguenti corsi:</v>
      </c>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57"/>
    </row>
    <row r="159" spans="1:26" ht="12.75" customHeight="1" x14ac:dyDescent="0.25">
      <c r="A159" s="24"/>
      <c r="B159" s="61"/>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57"/>
    </row>
    <row r="160" spans="1:26" ht="12" customHeight="1" x14ac:dyDescent="0.25">
      <c r="A160" s="24"/>
      <c r="B160" s="61"/>
      <c r="C160" s="194" t="str">
        <f>IF(Foglio2!H2=1,"- Text Mining",IF(Foglio2!H1=1,"- Analisi econometriche - Corso base",""))</f>
        <v/>
      </c>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57"/>
    </row>
    <row r="161" spans="1:25" ht="12" customHeight="1" x14ac:dyDescent="0.25">
      <c r="A161" s="24"/>
      <c r="B161" s="61"/>
      <c r="C161" s="194" t="str">
        <f>IF(Foglio2!H4=1,"- Analisi multivariata per la ricerca sociale",IF(Foglio2!H5=1,"- Analisi econometriche - Corso avanzato",""))</f>
        <v/>
      </c>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57"/>
    </row>
    <row r="162" spans="1:25" ht="12" customHeight="1" x14ac:dyDescent="0.25">
      <c r="A162" s="24"/>
      <c r="B162" s="61"/>
      <c r="C162" s="194" t="str">
        <f>IF(Foglio2!H7=1,"- Modelli di equazioni strutturali - Corso base",IF(Foglio2!H8=1,"- Ricerche qualitative",""))</f>
        <v/>
      </c>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57"/>
    </row>
    <row r="163" spans="1:25" ht="10.5" customHeight="1" x14ac:dyDescent="0.25">
      <c r="A163" s="24"/>
      <c r="B163" s="61"/>
      <c r="C163" s="194" t="str">
        <f>IF(Foglio2!H10=1,"- Modelli di equazioni strutturali - Corso avanzato","")</f>
        <v/>
      </c>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57"/>
    </row>
    <row r="164" spans="1:25" ht="3" customHeight="1" x14ac:dyDescent="0.25">
      <c r="A164" s="24"/>
      <c r="B164" s="61"/>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57"/>
    </row>
    <row r="165" spans="1:25" ht="13.5" customHeight="1" x14ac:dyDescent="0.25">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row>
    <row r="166" spans="1:25" ht="15.75" customHeight="1" x14ac:dyDescent="0.2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spans="1:25" ht="16.5" customHeight="1" x14ac:dyDescent="0.25">
      <c r="B167" s="43"/>
      <c r="C167" s="43"/>
      <c r="D167" s="43"/>
      <c r="E167" s="43"/>
      <c r="F167" s="43"/>
      <c r="G167" s="43"/>
      <c r="H167" s="43"/>
      <c r="I167" s="43"/>
      <c r="J167" s="181" t="str">
        <f>IF(Foglio2!AA30=1,"Convenzione
Scuole di Metodologia 
per la Ricerca Sociale 2021","Modello richiesta servizi da soggetto privato                             Scuole di Metodologia 
per la Ricerca Sociale 2021")</f>
        <v>Modello richiesta servizi da soggetto privato                             Scuole di Metodologia 
per la Ricerca Sociale 2021</v>
      </c>
      <c r="K167" s="181"/>
      <c r="L167" s="181"/>
      <c r="M167" s="181"/>
      <c r="N167" s="181"/>
      <c r="O167" s="181"/>
      <c r="P167" s="181"/>
      <c r="Q167" s="181"/>
      <c r="R167" s="181"/>
      <c r="S167" s="43"/>
      <c r="T167" s="43"/>
      <c r="U167" s="43"/>
      <c r="V167" s="43"/>
      <c r="W167" s="43"/>
      <c r="X167" s="43"/>
      <c r="Y167" s="43"/>
    </row>
    <row r="168" spans="1:25" ht="12" customHeight="1" x14ac:dyDescent="0.25">
      <c r="B168" s="43"/>
      <c r="C168" s="43"/>
      <c r="D168" s="43"/>
      <c r="E168" s="43"/>
      <c r="F168" s="43"/>
      <c r="G168" s="43"/>
      <c r="H168" s="43"/>
      <c r="I168" s="43"/>
      <c r="J168" s="181"/>
      <c r="K168" s="181"/>
      <c r="L168" s="181"/>
      <c r="M168" s="181"/>
      <c r="N168" s="181"/>
      <c r="O168" s="181"/>
      <c r="P168" s="181"/>
      <c r="Q168" s="181"/>
      <c r="R168" s="181"/>
      <c r="S168" s="43"/>
      <c r="T168" s="43"/>
      <c r="U168" s="43"/>
      <c r="V168" s="43"/>
      <c r="W168" s="43"/>
      <c r="X168" s="43"/>
      <c r="Y168" s="43"/>
    </row>
    <row r="169" spans="1:25" ht="18.75" customHeight="1" x14ac:dyDescent="0.25">
      <c r="B169" s="43"/>
      <c r="C169" s="43"/>
      <c r="D169" s="43"/>
      <c r="E169" s="43"/>
      <c r="F169" s="43"/>
      <c r="G169" s="43"/>
      <c r="H169" s="43"/>
      <c r="I169" s="43"/>
      <c r="J169" s="181"/>
      <c r="K169" s="181"/>
      <c r="L169" s="181"/>
      <c r="M169" s="181"/>
      <c r="N169" s="181"/>
      <c r="O169" s="181"/>
      <c r="P169" s="181"/>
      <c r="Q169" s="181"/>
      <c r="R169" s="181"/>
      <c r="S169" s="43"/>
      <c r="T169" s="43"/>
      <c r="U169" s="43"/>
      <c r="V169" s="43"/>
      <c r="W169" s="43"/>
      <c r="X169" s="43"/>
      <c r="Y169" s="43"/>
    </row>
    <row r="170" spans="1:25" ht="17.25" customHeight="1" x14ac:dyDescent="0.25">
      <c r="B170" s="43"/>
      <c r="C170" s="43"/>
      <c r="D170" s="43"/>
      <c r="E170" s="43"/>
      <c r="F170" s="43"/>
      <c r="G170" s="43"/>
      <c r="H170" s="43"/>
      <c r="I170" s="43"/>
      <c r="J170" s="181"/>
      <c r="K170" s="181"/>
      <c r="L170" s="181"/>
      <c r="M170" s="181"/>
      <c r="N170" s="181"/>
      <c r="O170" s="181"/>
      <c r="P170" s="181"/>
      <c r="Q170" s="181"/>
      <c r="R170" s="181"/>
      <c r="S170" s="43"/>
      <c r="T170" s="43"/>
      <c r="U170" s="43"/>
      <c r="V170" s="43"/>
      <c r="W170" s="43"/>
      <c r="X170" s="43"/>
      <c r="Y170" s="43"/>
    </row>
    <row r="171" spans="1:25" ht="17.25" customHeight="1" x14ac:dyDescent="0.25">
      <c r="B171" s="43"/>
      <c r="C171" s="43"/>
      <c r="D171" s="43"/>
      <c r="E171" s="43"/>
      <c r="F171" s="43"/>
      <c r="G171" s="43"/>
      <c r="H171" s="43"/>
      <c r="I171" s="43"/>
      <c r="J171" s="181"/>
      <c r="K171" s="181"/>
      <c r="L171" s="181"/>
      <c r="M171" s="181"/>
      <c r="N171" s="181"/>
      <c r="O171" s="181"/>
      <c r="P171" s="181"/>
      <c r="Q171" s="181"/>
      <c r="R171" s="181"/>
      <c r="S171" s="43"/>
      <c r="T171" s="43"/>
      <c r="U171" s="43"/>
      <c r="V171" s="43"/>
      <c r="W171" s="43"/>
      <c r="X171" s="43"/>
      <c r="Y171" s="43"/>
    </row>
    <row r="172" spans="1:25" ht="16.5" customHeight="1" x14ac:dyDescent="0.25">
      <c r="B172" s="244" t="str">
        <f>IF(Foglio2!AA30=1,"Convenzione 2/2","Modello 2/2")</f>
        <v>Modello 2/2</v>
      </c>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row>
    <row r="173" spans="1:25" ht="12" customHeight="1" x14ac:dyDescent="0.25">
      <c r="B173" s="44"/>
      <c r="C173" s="169" t="s">
        <v>217</v>
      </c>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46"/>
    </row>
    <row r="174" spans="1:25" ht="12" customHeight="1" x14ac:dyDescent="0.25">
      <c r="B174" s="71"/>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63"/>
    </row>
    <row r="175" spans="1:25" ht="9" customHeight="1" x14ac:dyDescent="0.25">
      <c r="B175" s="71"/>
      <c r="C175" s="62"/>
      <c r="D175" s="62"/>
      <c r="E175" s="62"/>
      <c r="F175" s="62"/>
      <c r="G175" s="62"/>
      <c r="H175" s="62"/>
      <c r="I175" s="62"/>
      <c r="J175" s="62"/>
      <c r="K175" s="62"/>
      <c r="L175" s="62"/>
      <c r="M175" s="62"/>
      <c r="N175" s="62"/>
      <c r="O175" s="62"/>
      <c r="P175" s="62"/>
      <c r="Q175" s="62"/>
      <c r="R175" s="62"/>
      <c r="S175" s="62"/>
      <c r="T175" s="62"/>
      <c r="U175" s="62"/>
      <c r="V175" s="62"/>
      <c r="W175" s="62"/>
      <c r="X175" s="64"/>
      <c r="Y175" s="63"/>
    </row>
    <row r="176" spans="1:25" ht="12" customHeight="1" x14ac:dyDescent="0.25">
      <c r="B176" s="71"/>
      <c r="C176" s="236" t="str">
        <f>IF(Foglio2!AA30=1,"Articolo 3 - DURATA","")</f>
        <v/>
      </c>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63"/>
    </row>
    <row r="177" spans="2:32" ht="12" customHeight="1" x14ac:dyDescent="0.25">
      <c r="B177" s="61"/>
      <c r="C177" s="180" t="s">
        <v>170</v>
      </c>
      <c r="D177" s="180"/>
      <c r="E177" s="180"/>
      <c r="F177" s="180"/>
      <c r="G177" s="180"/>
      <c r="H177" s="180"/>
      <c r="I177" s="180"/>
      <c r="J177" s="180"/>
      <c r="K177" s="237" t="str">
        <f>IF(OR(Foglio2!H1=1,Foglio2!H2=1),"19/7/2021",IF(OR(Foglio2!H4=1,Foglio2!H5=1),"26/7/2021",IF(OR(Foglio2!H7=1,Foglio2!H8=1),"30/8/2021",IF(Foglio2!H10=1,"6/9/2021",""))))</f>
        <v/>
      </c>
      <c r="L177" s="237"/>
      <c r="M177" s="237"/>
      <c r="N177" s="238" t="s">
        <v>171</v>
      </c>
      <c r="O177" s="238"/>
      <c r="P177" s="238"/>
      <c r="Q177" s="237" t="str">
        <f>IF(Foglio2!H10=1,"10/9/2021.",IF(OR(Foglio2!H7=1,Foglio2!H8=1),"3/9/2021.",IF(OR(Foglio2!H4=1,Foglio2!H5=1),"30/7/2021.",IF(OR(Foglio2!H1=1,Foglio2!H2=1),"23/7/2021.",""))))</f>
        <v/>
      </c>
      <c r="R177" s="237"/>
      <c r="S177" s="237"/>
      <c r="T177" s="80"/>
      <c r="U177" s="80"/>
      <c r="V177" s="80"/>
      <c r="W177" s="80"/>
      <c r="X177" s="64"/>
      <c r="Y177" s="63"/>
    </row>
    <row r="178" spans="2:32" ht="12" customHeight="1" x14ac:dyDescent="0.25">
      <c r="B178" s="61"/>
      <c r="C178" s="80"/>
      <c r="D178" s="80"/>
      <c r="E178" s="80"/>
      <c r="F178" s="80"/>
      <c r="G178" s="80"/>
      <c r="H178" s="80"/>
      <c r="I178" s="80"/>
      <c r="J178" s="80"/>
      <c r="K178" s="80"/>
      <c r="L178" s="80"/>
      <c r="M178" s="80"/>
      <c r="N178" s="80"/>
      <c r="O178" s="80"/>
      <c r="P178" s="80"/>
      <c r="Q178" s="80"/>
      <c r="R178" s="80"/>
      <c r="S178" s="80"/>
      <c r="T178" s="80"/>
      <c r="U178" s="80"/>
      <c r="V178" s="80"/>
      <c r="W178" s="80"/>
      <c r="X178" s="64"/>
      <c r="Y178" s="63"/>
    </row>
    <row r="179" spans="2:32" ht="12" customHeight="1" x14ac:dyDescent="0.25">
      <c r="B179" s="61"/>
      <c r="C179" s="236" t="str">
        <f>IF(Foglio2!AA30=1,"Articolo 4 - PAGAMENTI","")</f>
        <v/>
      </c>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63"/>
    </row>
    <row r="180" spans="2:32" ht="12" customHeight="1" x14ac:dyDescent="0.25">
      <c r="B180" s="61"/>
      <c r="C180" s="134" t="s">
        <v>221</v>
      </c>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63"/>
    </row>
    <row r="181" spans="2:32" ht="12" customHeight="1" x14ac:dyDescent="0.25">
      <c r="B181" s="61"/>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63"/>
    </row>
    <row r="182" spans="2:32" ht="24.6" customHeight="1" x14ac:dyDescent="0.25">
      <c r="B182" s="47"/>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63"/>
    </row>
    <row r="183" spans="2:32" ht="12.75" customHeight="1" x14ac:dyDescent="0.25">
      <c r="B183" s="47"/>
      <c r="C183" s="134" t="s">
        <v>218</v>
      </c>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63"/>
      <c r="AF183" s="5"/>
    </row>
    <row r="184" spans="2:32" ht="12" customHeight="1" x14ac:dyDescent="0.25">
      <c r="B184" s="47"/>
      <c r="C184" s="235" t="s">
        <v>167</v>
      </c>
      <c r="D184" s="235"/>
      <c r="E184" s="235"/>
      <c r="F184" s="245" t="str">
        <f>CONCATENATE(V92,".")</f>
        <v>0.</v>
      </c>
      <c r="G184" s="238"/>
      <c r="H184" s="238"/>
      <c r="I184" s="238"/>
      <c r="J184" s="238"/>
      <c r="K184" s="238"/>
      <c r="L184" s="238"/>
      <c r="M184" s="238"/>
      <c r="N184" s="238"/>
      <c r="O184" s="238"/>
      <c r="P184" s="238"/>
      <c r="Q184" s="238"/>
      <c r="R184" s="238"/>
      <c r="S184" s="238"/>
      <c r="T184" s="238"/>
      <c r="U184" s="238"/>
      <c r="V184" s="238"/>
      <c r="W184" s="238"/>
      <c r="X184" s="238"/>
      <c r="Y184" s="63"/>
      <c r="AF184" s="36"/>
    </row>
    <row r="185" spans="2:32" ht="12" customHeight="1" x14ac:dyDescent="0.25">
      <c r="B185" s="47"/>
      <c r="C185" s="134" t="s">
        <v>172</v>
      </c>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63"/>
    </row>
    <row r="186" spans="2:32" ht="12" customHeight="1" x14ac:dyDescent="0.25">
      <c r="B186" s="47"/>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63"/>
    </row>
    <row r="187" spans="2:32" ht="12" customHeight="1" x14ac:dyDescent="0.25">
      <c r="B187" s="47"/>
      <c r="C187" s="230" t="str">
        <f>B88</f>
        <v>Unicredit, Agenzia di Arcavacata di Rende, IBAN: IT23Q0200880884000103544938, BIC/SWIFT: UNCRITMM</v>
      </c>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63"/>
    </row>
    <row r="188" spans="2:32" ht="12" customHeight="1" x14ac:dyDescent="0.25">
      <c r="B188" s="47"/>
      <c r="C188" s="134" t="s">
        <v>219</v>
      </c>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63"/>
    </row>
    <row r="189" spans="2:32" ht="20.25" customHeight="1" x14ac:dyDescent="0.25">
      <c r="B189" s="47"/>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63"/>
    </row>
    <row r="190" spans="2:32" ht="12" customHeight="1" x14ac:dyDescent="0.25">
      <c r="B190" s="47"/>
      <c r="C190" s="236" t="str">
        <f>IF(Foglio2!AA30=1,"Articolo 5 - FORO COMPETENTE","")</f>
        <v/>
      </c>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63"/>
    </row>
    <row r="191" spans="2:32" ht="12" customHeight="1" x14ac:dyDescent="0.25">
      <c r="B191" s="47"/>
      <c r="C191" s="134" t="str">
        <f>IF(Foglio2!AA30=1,"In caso di controversia nell'interpretazione o esecuzione della presente convenzione il foro competente sarà quello di Cosenza.","")</f>
        <v/>
      </c>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63"/>
    </row>
    <row r="192" spans="2:32" ht="12" customHeight="1" x14ac:dyDescent="0.25">
      <c r="B192" s="47"/>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63"/>
    </row>
    <row r="193" spans="2:25" ht="6.75" customHeight="1" x14ac:dyDescent="0.25">
      <c r="B193" s="47"/>
      <c r="C193" s="64"/>
      <c r="D193" s="64"/>
      <c r="E193" s="64"/>
      <c r="F193" s="64"/>
      <c r="G193" s="64"/>
      <c r="H193" s="64"/>
      <c r="I193" s="64"/>
      <c r="J193" s="64"/>
      <c r="K193" s="64"/>
      <c r="L193" s="64"/>
      <c r="M193" s="64"/>
      <c r="N193" s="64"/>
      <c r="O193" s="64"/>
      <c r="P193" s="64"/>
      <c r="Q193" s="64"/>
      <c r="R193" s="64"/>
      <c r="S193" s="64"/>
      <c r="T193" s="64"/>
      <c r="U193" s="64"/>
      <c r="V193" s="64"/>
      <c r="W193" s="64"/>
      <c r="X193" s="64"/>
      <c r="Y193" s="63"/>
    </row>
    <row r="194" spans="2:25" ht="12" customHeight="1" x14ac:dyDescent="0.25">
      <c r="B194" s="47"/>
      <c r="C194" s="236" t="str">
        <f>IF(Foglio2!AA30=1,"Articolo 6 - ONERI FISCALI","")</f>
        <v/>
      </c>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63"/>
    </row>
    <row r="195" spans="2:25" ht="12" customHeight="1" x14ac:dyDescent="0.25">
      <c r="B195" s="47"/>
      <c r="C195" s="134" t="str">
        <f>IF(Foglio2!AA30=1,"Il presente atto, redatto in duplice copia, è soggetto a registrazione in caso d'uso ai sensi degli artt. 5, 6, 39 e 40 del D.P.R. n. 131 del 26/4/1986. Le spese dell'eventuale registrazione sono a carico della parte che la richiede.","")</f>
        <v/>
      </c>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63"/>
    </row>
    <row r="196" spans="2:25" ht="12" customHeight="1" x14ac:dyDescent="0.25">
      <c r="B196" s="47"/>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63"/>
    </row>
    <row r="197" spans="2:25" ht="9.75" customHeight="1" x14ac:dyDescent="0.25">
      <c r="B197" s="47"/>
      <c r="C197" s="80"/>
      <c r="D197" s="80"/>
      <c r="E197" s="80"/>
      <c r="F197" s="80"/>
      <c r="G197" s="80"/>
      <c r="H197" s="80"/>
      <c r="I197" s="80"/>
      <c r="J197" s="80"/>
      <c r="K197" s="80"/>
      <c r="L197" s="80"/>
      <c r="M197" s="80"/>
      <c r="N197" s="80"/>
      <c r="O197" s="80"/>
      <c r="P197" s="80"/>
      <c r="Q197" s="80"/>
      <c r="R197" s="80"/>
      <c r="S197" s="80"/>
      <c r="T197" s="80"/>
      <c r="U197" s="80"/>
      <c r="V197" s="80"/>
      <c r="W197" s="80"/>
      <c r="X197" s="80"/>
      <c r="Y197" s="63"/>
    </row>
    <row r="198" spans="2:25" ht="11.25" customHeight="1" x14ac:dyDescent="0.25">
      <c r="B198" s="47"/>
      <c r="C198" s="236" t="str">
        <f>IF(Foglio2!AA30=1,"Articolo 7 - PRIVACY","")</f>
        <v/>
      </c>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63"/>
    </row>
    <row r="199" spans="2:25" ht="14.25" customHeight="1" x14ac:dyDescent="0.25">
      <c r="B199" s="47"/>
      <c r="C199" s="134" t="s">
        <v>220</v>
      </c>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63"/>
    </row>
    <row r="200" spans="2:25" ht="86.25" customHeight="1" x14ac:dyDescent="0.25">
      <c r="B200" s="47"/>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63"/>
    </row>
    <row r="201" spans="2:25" ht="8.25" customHeight="1" x14ac:dyDescent="0.25">
      <c r="B201" s="65"/>
      <c r="C201" s="66"/>
      <c r="D201" s="66"/>
      <c r="E201" s="66"/>
      <c r="F201" s="66"/>
      <c r="G201" s="66"/>
      <c r="H201" s="66"/>
      <c r="I201" s="66"/>
      <c r="J201" s="66"/>
      <c r="K201" s="66"/>
      <c r="L201" s="66"/>
      <c r="M201" s="66"/>
      <c r="N201" s="66"/>
      <c r="O201" s="66"/>
      <c r="P201" s="66"/>
      <c r="Q201" s="66"/>
      <c r="R201" s="66"/>
      <c r="S201" s="66"/>
      <c r="T201" s="66"/>
      <c r="U201" s="66"/>
      <c r="V201" s="66"/>
      <c r="W201" s="66"/>
      <c r="X201" s="66"/>
      <c r="Y201" s="67"/>
    </row>
    <row r="202" spans="2:25" ht="12.75" customHeight="1" x14ac:dyDescent="0.25">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row>
    <row r="203" spans="2:25" ht="12" customHeight="1" x14ac:dyDescent="0.25">
      <c r="B203" s="235" t="s">
        <v>150</v>
      </c>
      <c r="C203" s="235"/>
      <c r="D203" s="235"/>
      <c r="E203" s="235"/>
      <c r="F203" s="235"/>
      <c r="G203" s="235"/>
      <c r="H203" s="235"/>
      <c r="I203" s="235" t="str">
        <f>IF(OR(Foglio2!H1=1,Foglio2!H2=1),"19/7/2021",IF(OR(Foglio2!H4=1,Foglio2!H5=1),"26/7/2021",IF(OR(Foglio2!H7=1,Foglio2!H8=1),"30/8/2021",IF(Foglio2!H10=1,"6/9/2021",""))))</f>
        <v/>
      </c>
      <c r="J203" s="235"/>
      <c r="K203" s="235"/>
      <c r="L203" s="43"/>
      <c r="M203" s="43"/>
      <c r="N203" s="43"/>
      <c r="O203" s="43"/>
      <c r="P203" s="43"/>
      <c r="Q203" s="43"/>
      <c r="R203" s="43"/>
      <c r="S203" s="43"/>
      <c r="T203" s="43"/>
      <c r="U203" s="43"/>
      <c r="V203" s="43"/>
      <c r="W203" s="43"/>
      <c r="X203" s="43"/>
      <c r="Y203" s="43"/>
    </row>
    <row r="204" spans="2:25" ht="9" customHeight="1" x14ac:dyDescent="0.2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spans="2:25" ht="12" customHeight="1" x14ac:dyDescent="0.25">
      <c r="B205" s="235" t="str">
        <f>IF(Foglio2!AA30=1,"Firma del legale rappresentante e timbro","Firma del richiedente")</f>
        <v>Firma del richiedente</v>
      </c>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row>
    <row r="206" spans="2:25" ht="11.25" customHeight="1" x14ac:dyDescent="0.25">
      <c r="B206" s="233" t="str">
        <f>IF(Foglio2!AA30=1,(CONCATENATE(C80,", Legale rappresentante del/della ",H68)),(CONCATENATE(Foglio1!G14," ",G16)))</f>
        <v xml:space="preserve"> </v>
      </c>
      <c r="C206" s="233"/>
      <c r="D206" s="233"/>
      <c r="E206" s="233"/>
      <c r="F206" s="233"/>
      <c r="G206" s="233"/>
      <c r="H206" s="233"/>
      <c r="I206" s="233"/>
      <c r="J206" s="233"/>
      <c r="K206" s="233"/>
      <c r="L206" s="233"/>
      <c r="M206" s="233"/>
      <c r="N206" s="233"/>
      <c r="O206" s="233"/>
      <c r="P206" s="233"/>
      <c r="Q206" s="233"/>
      <c r="R206" s="233"/>
      <c r="S206" s="233"/>
      <c r="T206" s="233"/>
      <c r="U206" s="233"/>
      <c r="V206" s="233"/>
      <c r="W206" s="233"/>
      <c r="X206" s="233"/>
      <c r="Y206" s="233"/>
    </row>
    <row r="207" spans="2:25" ht="12" customHeight="1" x14ac:dyDescent="0.25">
      <c r="B207" s="226"/>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8"/>
    </row>
    <row r="208" spans="2:25" ht="12" customHeight="1" x14ac:dyDescent="0.25">
      <c r="B208" s="229"/>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1"/>
    </row>
    <row r="209" spans="2:25" ht="12" customHeight="1" x14ac:dyDescent="0.25">
      <c r="B209" s="229"/>
      <c r="C209" s="230"/>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1"/>
    </row>
    <row r="210" spans="2:25" ht="12" customHeight="1" x14ac:dyDescent="0.25">
      <c r="B210" s="232"/>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4"/>
    </row>
    <row r="211" spans="2:25" ht="12" customHeight="1" x14ac:dyDescent="0.2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row>
    <row r="212" spans="2:25" ht="6.75" customHeight="1" x14ac:dyDescent="0.2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spans="2:25" ht="12" customHeight="1" x14ac:dyDescent="0.25">
      <c r="B213" s="235" t="s">
        <v>194</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row>
    <row r="214" spans="2:25" ht="12" customHeight="1" x14ac:dyDescent="0.25">
      <c r="B214" s="226"/>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8"/>
    </row>
    <row r="215" spans="2:25" ht="12" customHeight="1" x14ac:dyDescent="0.25">
      <c r="B215" s="229"/>
      <c r="C215" s="230"/>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1"/>
    </row>
    <row r="216" spans="2:25" ht="12" customHeight="1" x14ac:dyDescent="0.25">
      <c r="B216" s="229"/>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1"/>
    </row>
    <row r="217" spans="2:25" ht="12" customHeight="1" x14ac:dyDescent="0.25">
      <c r="B217" s="232"/>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234"/>
    </row>
    <row r="218" spans="2:25" ht="12" customHeight="1" x14ac:dyDescent="0.2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spans="2:25" ht="12" customHeight="1" x14ac:dyDescent="0.2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row>
    <row r="220" spans="2:25" ht="12" customHeight="1" x14ac:dyDescent="0.2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spans="2:25" ht="12" customHeight="1" x14ac:dyDescent="0.2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row>
    <row r="222" spans="2:25" ht="12" customHeight="1" x14ac:dyDescent="0.2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row>
    <row r="223" spans="2:25" ht="12" customHeight="1" x14ac:dyDescent="0.2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row>
    <row r="224" spans="2:25" ht="12" customHeight="1" x14ac:dyDescent="0.2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row>
    <row r="225" spans="2:25" ht="12" customHeight="1" x14ac:dyDescent="0.2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row>
    <row r="226" spans="2:25" ht="12" customHeight="1" x14ac:dyDescent="0.2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row>
    <row r="227" spans="2:25" ht="12" customHeight="1" x14ac:dyDescent="0.2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row>
    <row r="228" spans="2:25" ht="12" customHeight="1" x14ac:dyDescent="0.2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row>
    <row r="229" spans="2:25" ht="12" customHeight="1" x14ac:dyDescent="0.2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row>
    <row r="230" spans="2:25" ht="12" customHeight="1" x14ac:dyDescent="0.2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row>
    <row r="231" spans="2:25" ht="12" customHeight="1" x14ac:dyDescent="0.2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row>
    <row r="232" spans="2:25" ht="12" customHeight="1" x14ac:dyDescent="0.2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sheetData>
  <sheetProtection algorithmName="SHA-512" hashValue="VHkslytECJhvxWEZALiI1j/Zamzx0wnCHpAnmTEzWrxqVqfC49wgSgBfn4ORcUvjRTRHHXh0JqbO47wE5/cnRQ==" saltValue="cnWueUpu/Lur8BP75hIXYA==" spinCount="100000" sheet="1" objects="1" scenarios="1" selectLockedCells="1"/>
  <mergeCells count="155">
    <mergeCell ref="B28:G28"/>
    <mergeCell ref="H28:X28"/>
    <mergeCell ref="C43:I43"/>
    <mergeCell ref="K43:R43"/>
    <mergeCell ref="C47:I47"/>
    <mergeCell ref="AB66:AV70"/>
    <mergeCell ref="AB35:AW35"/>
    <mergeCell ref="C51:I51"/>
    <mergeCell ref="K49:X49"/>
    <mergeCell ref="K51:X51"/>
    <mergeCell ref="C112:T112"/>
    <mergeCell ref="S82:X82"/>
    <mergeCell ref="U112:X112"/>
    <mergeCell ref="U74:X74"/>
    <mergeCell ref="C140:X141"/>
    <mergeCell ref="F118:R118"/>
    <mergeCell ref="B118:E118"/>
    <mergeCell ref="C134:X134"/>
    <mergeCell ref="C114:Q114"/>
    <mergeCell ref="T114:X114"/>
    <mergeCell ref="C156:X156"/>
    <mergeCell ref="C120:X120"/>
    <mergeCell ref="C127:X129"/>
    <mergeCell ref="C130:D130"/>
    <mergeCell ref="E130:X130"/>
    <mergeCell ref="C124:X124"/>
    <mergeCell ref="C121:X121"/>
    <mergeCell ref="C122:X123"/>
    <mergeCell ref="C161:X161"/>
    <mergeCell ref="B172:Y172"/>
    <mergeCell ref="K177:M177"/>
    <mergeCell ref="B213:Y213"/>
    <mergeCell ref="C194:X194"/>
    <mergeCell ref="C179:X179"/>
    <mergeCell ref="C190:X190"/>
    <mergeCell ref="F184:G184"/>
    <mergeCell ref="C183:X183"/>
    <mergeCell ref="C187:X187"/>
    <mergeCell ref="T118:X118"/>
    <mergeCell ref="C116:H116"/>
    <mergeCell ref="C152:X153"/>
    <mergeCell ref="C162:X162"/>
    <mergeCell ref="E157:X157"/>
    <mergeCell ref="C158:X159"/>
    <mergeCell ref="C125:X126"/>
    <mergeCell ref="C137:X139"/>
    <mergeCell ref="I116:X116"/>
    <mergeCell ref="C148:X149"/>
    <mergeCell ref="Q177:S177"/>
    <mergeCell ref="B205:Y205"/>
    <mergeCell ref="B206:Y206"/>
    <mergeCell ref="C163:X163"/>
    <mergeCell ref="C180:X182"/>
    <mergeCell ref="C184:E184"/>
    <mergeCell ref="C176:X176"/>
    <mergeCell ref="N177:P177"/>
    <mergeCell ref="H184:X184"/>
    <mergeCell ref="C164:X164"/>
    <mergeCell ref="B214:Y217"/>
    <mergeCell ref="C195:X196"/>
    <mergeCell ref="B203:H203"/>
    <mergeCell ref="I203:K203"/>
    <mergeCell ref="C198:X198"/>
    <mergeCell ref="C188:X189"/>
    <mergeCell ref="B207:Y210"/>
    <mergeCell ref="C199:X200"/>
    <mergeCell ref="C191:X192"/>
    <mergeCell ref="AB47:AV47"/>
    <mergeCell ref="K47:X47"/>
    <mergeCell ref="C79:X79"/>
    <mergeCell ref="B63:H63"/>
    <mergeCell ref="T72:U72"/>
    <mergeCell ref="B92:L92"/>
    <mergeCell ref="B89:X89"/>
    <mergeCell ref="AB87:AW87"/>
    <mergeCell ref="B87:I87"/>
    <mergeCell ref="B12:Y12"/>
    <mergeCell ref="G14:X14"/>
    <mergeCell ref="G16:X16"/>
    <mergeCell ref="B20:G20"/>
    <mergeCell ref="B22:G22"/>
    <mergeCell ref="K45:X45"/>
    <mergeCell ref="B41:Y41"/>
    <mergeCell ref="B40:Y40"/>
    <mergeCell ref="C45:I45"/>
    <mergeCell ref="H20:X20"/>
    <mergeCell ref="AB14:AW16"/>
    <mergeCell ref="B14:E14"/>
    <mergeCell ref="B16:F16"/>
    <mergeCell ref="B24:F24"/>
    <mergeCell ref="G24:X24"/>
    <mergeCell ref="B33:X33"/>
    <mergeCell ref="G18:X18"/>
    <mergeCell ref="B18:F18"/>
    <mergeCell ref="B26:G26"/>
    <mergeCell ref="H26:X26"/>
    <mergeCell ref="H22:X22"/>
    <mergeCell ref="B32:Y32"/>
    <mergeCell ref="B31:Y31"/>
    <mergeCell ref="C49:J49"/>
    <mergeCell ref="B165:Y165"/>
    <mergeCell ref="J104:R108"/>
    <mergeCell ref="V72:X72"/>
    <mergeCell ref="H72:R72"/>
    <mergeCell ref="B70:G70"/>
    <mergeCell ref="C160:X160"/>
    <mergeCell ref="C113:Y113"/>
    <mergeCell ref="C131:X131"/>
    <mergeCell ref="C132:X132"/>
    <mergeCell ref="C185:X186"/>
    <mergeCell ref="C177:J177"/>
    <mergeCell ref="J167:R171"/>
    <mergeCell ref="C135:X136"/>
    <mergeCell ref="C142:X143"/>
    <mergeCell ref="C144:X145"/>
    <mergeCell ref="C150:X151"/>
    <mergeCell ref="J99:Y101"/>
    <mergeCell ref="B96:Y98"/>
    <mergeCell ref="P92:U92"/>
    <mergeCell ref="C173:X174"/>
    <mergeCell ref="C133:X133"/>
    <mergeCell ref="H70:X70"/>
    <mergeCell ref="C80:X80"/>
    <mergeCell ref="B74:J74"/>
    <mergeCell ref="B76:X76"/>
    <mergeCell ref="C82:E82"/>
    <mergeCell ref="B93:X95"/>
    <mergeCell ref="H68:X68"/>
    <mergeCell ref="R74:T74"/>
    <mergeCell ref="K74:P74"/>
    <mergeCell ref="B72:G72"/>
    <mergeCell ref="O64:W64"/>
    <mergeCell ref="B64:M64"/>
    <mergeCell ref="B68:G68"/>
    <mergeCell ref="V92:X92"/>
    <mergeCell ref="AB64:AV64"/>
    <mergeCell ref="AB37:AW37"/>
    <mergeCell ref="B65:N65"/>
    <mergeCell ref="F82:P82"/>
    <mergeCell ref="C157:D157"/>
    <mergeCell ref="B109:Y109"/>
    <mergeCell ref="C146:X147"/>
    <mergeCell ref="C154:X154"/>
    <mergeCell ref="R114:S114"/>
    <mergeCell ref="B99:I101"/>
    <mergeCell ref="AB80:AV82"/>
    <mergeCell ref="J87:X87"/>
    <mergeCell ref="O37:X37"/>
    <mergeCell ref="I63:X63"/>
    <mergeCell ref="B88:X88"/>
    <mergeCell ref="B30:I30"/>
    <mergeCell ref="J30:X30"/>
    <mergeCell ref="B77:X77"/>
    <mergeCell ref="C35:X35"/>
    <mergeCell ref="C37:N37"/>
  </mergeCells>
  <dataValidations count="6">
    <dataValidation type="list" showErrorMessage="1" promptTitle="Fatturazione Pubblica" prompt="Selezionare la propria risposta" sqref="O64:W64">
      <formula1>FatturazionePubblica2</formula1>
    </dataValidation>
    <dataValidation type="list" showErrorMessage="1" promptTitle="Settimana1" prompt="Selezionare la scuola a cui iscriversi" sqref="K45:X45">
      <formula1>Settimana1a</formula1>
    </dataValidation>
    <dataValidation type="list" showErrorMessage="1" promptTitle="Settimana2" prompt="Selezionare la scuola a cui iscriversi_x000a_" sqref="K47:X47">
      <formula1>Settimana2a</formula1>
    </dataValidation>
    <dataValidation type="list" showErrorMessage="1" promptTitle="Settimana3" prompt="Selezionare la scuola a cui iscriversi" sqref="K49:X49">
      <formula1>Settimana3a</formula1>
    </dataValidation>
    <dataValidation type="list" showErrorMessage="1" promptTitle="Settimana4" prompt="Selezionare la scuola a cui iscriversi" sqref="K51:X51">
      <formula1>Settimana4a</formula1>
    </dataValidation>
    <dataValidation type="list" showErrorMessage="1" promptTitle="Posizione" prompt="Selezionare la propria posizione" sqref="C35:X35">
      <formula1>Posizione2</formula1>
    </dataValidation>
  </dataValidations>
  <printOptions horizontalCentered="1" verticalCentered="1"/>
  <pageMargins left="0.70866141732283472" right="0.70866141732283472" top="0.78740157480314965" bottom="0.78740157480314965" header="0.31496062992125984" footer="0.31496062992125984"/>
  <pageSetup paperSize="9"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election activeCell="A45" sqref="A45"/>
    </sheetView>
  </sheetViews>
  <sheetFormatPr defaultRowHeight="12.75" x14ac:dyDescent="0.2"/>
  <cols>
    <col min="1" max="1" width="40.42578125" style="102" bestFit="1" customWidth="1"/>
    <col min="2" max="2" width="2.42578125" style="102" bestFit="1" customWidth="1"/>
    <col min="3" max="3" width="3.140625" style="102" bestFit="1" customWidth="1"/>
    <col min="4" max="4" width="3.140625" style="102" customWidth="1"/>
    <col min="5" max="5" width="2" style="102" bestFit="1" customWidth="1"/>
    <col min="6" max="6" width="5" style="102" bestFit="1" customWidth="1"/>
    <col min="7" max="7" width="40.42578125" style="102" bestFit="1" customWidth="1"/>
    <col min="8" max="8" width="2" style="102" bestFit="1" customWidth="1"/>
    <col min="9" max="9" width="3.28515625" style="102" customWidth="1"/>
    <col min="10" max="10" width="13.5703125" style="102" bestFit="1" customWidth="1"/>
    <col min="11" max="11" width="16.7109375" style="102" bestFit="1" customWidth="1"/>
    <col min="12" max="12" width="15.42578125" style="102" bestFit="1" customWidth="1"/>
    <col min="13" max="13" width="13.85546875" style="102" bestFit="1" customWidth="1"/>
    <col min="14" max="14" width="3.140625" style="102" customWidth="1"/>
    <col min="15" max="15" width="2" style="102" bestFit="1" customWidth="1"/>
    <col min="16" max="16" width="11.140625" style="102" bestFit="1" customWidth="1"/>
    <col min="17" max="17" width="2" style="102" bestFit="1" customWidth="1"/>
    <col min="18" max="18" width="2.85546875" style="102" customWidth="1"/>
    <col min="19" max="19" width="6.28515625" style="102" bestFit="1" customWidth="1"/>
    <col min="20" max="21" width="7" style="102" bestFit="1" customWidth="1"/>
    <col min="22" max="22" width="6.28515625" style="102" bestFit="1" customWidth="1"/>
    <col min="23" max="23" width="5.28515625" style="102" bestFit="1" customWidth="1"/>
    <col min="24" max="24" width="15.5703125" style="102" bestFit="1" customWidth="1"/>
    <col min="25" max="25" width="6.85546875" style="102" bestFit="1" customWidth="1"/>
    <col min="26" max="26" width="16.7109375" style="102" bestFit="1" customWidth="1"/>
    <col min="27" max="27" width="2" style="102" bestFit="1" customWidth="1"/>
    <col min="28" max="28" width="25.5703125" style="102" bestFit="1" customWidth="1"/>
    <col min="29" max="29" width="6.42578125" style="102" bestFit="1" customWidth="1"/>
    <col min="30" max="30" width="10" style="102" bestFit="1" customWidth="1"/>
    <col min="31" max="16384" width="9.140625" style="102"/>
  </cols>
  <sheetData>
    <row r="1" spans="1:28" x14ac:dyDescent="0.2">
      <c r="A1" s="102" t="s">
        <v>21</v>
      </c>
      <c r="E1" s="102">
        <f>IF(Foglio1!G14&lt;&gt;"",1,0)</f>
        <v>0</v>
      </c>
      <c r="G1" s="102" t="s">
        <v>146</v>
      </c>
      <c r="H1" s="102">
        <f>IF(Foglio1!K45=Foglio2!G1,1,0)</f>
        <v>0</v>
      </c>
      <c r="J1" s="102" t="s">
        <v>32</v>
      </c>
      <c r="O1" s="102">
        <f>IF(Foglio1!O64&lt;&gt;"",1,0)</f>
        <v>0</v>
      </c>
      <c r="P1" s="103"/>
      <c r="W1" s="102" t="s">
        <v>50</v>
      </c>
      <c r="X1" s="102" t="s">
        <v>51</v>
      </c>
      <c r="AA1" s="102" t="s">
        <v>145</v>
      </c>
      <c r="AB1" s="102" t="s">
        <v>51</v>
      </c>
    </row>
    <row r="2" spans="1:28" x14ac:dyDescent="0.2">
      <c r="A2" s="102" t="s">
        <v>22</v>
      </c>
      <c r="E2" s="102">
        <f>IF(Foglio1!G16&lt;&gt;"",1,0)</f>
        <v>0</v>
      </c>
      <c r="G2" s="102" t="s">
        <v>188</v>
      </c>
      <c r="H2" s="102">
        <f>IF(Foglio1!K45=Foglio2!G2,1,0)</f>
        <v>0</v>
      </c>
      <c r="J2" s="102" t="s">
        <v>33</v>
      </c>
      <c r="K2" s="102" t="s">
        <v>224</v>
      </c>
      <c r="L2" s="102" t="s">
        <v>225</v>
      </c>
      <c r="M2" s="102" t="s">
        <v>226</v>
      </c>
      <c r="W2" s="102" t="s">
        <v>53</v>
      </c>
      <c r="X2" s="102" t="s">
        <v>52</v>
      </c>
      <c r="AB2" s="102" t="s">
        <v>51</v>
      </c>
    </row>
    <row r="3" spans="1:28" x14ac:dyDescent="0.2">
      <c r="A3" s="102" t="s">
        <v>23</v>
      </c>
      <c r="E3" s="102">
        <f>IF(Foglio1!G18&lt;&gt;"",1,0)</f>
        <v>0</v>
      </c>
      <c r="S3" s="102" t="s">
        <v>40</v>
      </c>
      <c r="T3" s="102">
        <f>IF(AND(E5=1,E17=1),1500,IF(AND(E5=1,E17=2),2800,IF(AND(E5=1,E17=3),4000,IF(AND(E5=1,E17=4),5000,0))))</f>
        <v>0</v>
      </c>
    </row>
    <row r="4" spans="1:28" x14ac:dyDescent="0.2">
      <c r="A4" s="102" t="s">
        <v>24</v>
      </c>
      <c r="E4" s="102">
        <f>IF(Foglio1!H20&lt;&gt;"",1,0)</f>
        <v>0</v>
      </c>
      <c r="G4" s="102" t="s">
        <v>147</v>
      </c>
      <c r="H4" s="102">
        <f>IF(Foglio1!K47=Foglio2!G4,1,0)</f>
        <v>0</v>
      </c>
      <c r="AB4" s="102" t="s">
        <v>144</v>
      </c>
    </row>
    <row r="5" spans="1:28" x14ac:dyDescent="0.2">
      <c r="A5" s="102" t="s">
        <v>25</v>
      </c>
      <c r="E5" s="102">
        <f>IF(Foglio1!H22&lt;&gt;"",1,0)</f>
        <v>0</v>
      </c>
      <c r="G5" s="102" t="s">
        <v>190</v>
      </c>
      <c r="H5" s="102">
        <f>IF(Foglio1!K47=Foglio2!G5,1,0)</f>
        <v>0</v>
      </c>
    </row>
    <row r="6" spans="1:28" x14ac:dyDescent="0.2">
      <c r="A6" s="102" t="s">
        <v>15</v>
      </c>
      <c r="E6" s="102">
        <f>IF(Foglio1!G24&lt;&gt;"",1,0)</f>
        <v>0</v>
      </c>
      <c r="J6" s="102" t="s">
        <v>143</v>
      </c>
      <c r="O6" s="102">
        <f>AA26</f>
        <v>0</v>
      </c>
      <c r="T6" s="102" t="s">
        <v>36</v>
      </c>
      <c r="U6" s="102" t="s">
        <v>26</v>
      </c>
      <c r="V6" s="102" t="s">
        <v>180</v>
      </c>
      <c r="W6" s="102" t="s">
        <v>141</v>
      </c>
      <c r="X6" s="102" t="s">
        <v>6</v>
      </c>
    </row>
    <row r="7" spans="1:28" x14ac:dyDescent="0.2">
      <c r="A7" s="102" t="s">
        <v>5</v>
      </c>
      <c r="E7" s="102">
        <f>IF(Foglio1!$C$35=Foglio2!A7,1,0)</f>
        <v>0</v>
      </c>
      <c r="G7" s="102" t="s">
        <v>149</v>
      </c>
      <c r="H7" s="102">
        <f>IF(Foglio1!K49=Foglio2!G7,1,0)</f>
        <v>0</v>
      </c>
      <c r="T7" s="102">
        <f>E17</f>
        <v>0</v>
      </c>
      <c r="U7" s="102">
        <f>E14</f>
        <v>0</v>
      </c>
      <c r="V7" s="102">
        <f>E15</f>
        <v>0</v>
      </c>
      <c r="W7" s="102">
        <f>IF(O4&lt;5,O4,5)</f>
        <v>0</v>
      </c>
      <c r="X7" s="102">
        <f>E9+E10</f>
        <v>0</v>
      </c>
    </row>
    <row r="8" spans="1:28" x14ac:dyDescent="0.2">
      <c r="A8" s="102" t="s">
        <v>176</v>
      </c>
      <c r="E8" s="102">
        <f>IF(Foglio1!$C$35=Foglio2!A8,1,0)</f>
        <v>0</v>
      </c>
      <c r="G8" s="102" t="s">
        <v>148</v>
      </c>
      <c r="H8" s="102">
        <f>IF(Foglio1!K49=Foglio2!G8,1,0)</f>
        <v>0</v>
      </c>
    </row>
    <row r="9" spans="1:28" x14ac:dyDescent="0.2">
      <c r="A9" s="102" t="s">
        <v>6</v>
      </c>
      <c r="E9" s="102">
        <f>IF(Foglio1!$C$35=Foglio2!A9,1,0)</f>
        <v>0</v>
      </c>
    </row>
    <row r="10" spans="1:28" x14ac:dyDescent="0.2">
      <c r="A10" s="102" t="s">
        <v>177</v>
      </c>
      <c r="E10" s="102">
        <f>IF(Foglio1!$C$35=Foglio2!A10,1,0)</f>
        <v>0</v>
      </c>
      <c r="G10" s="102" t="s">
        <v>191</v>
      </c>
      <c r="H10" s="102">
        <f>IF(Foglio1!K51=Foglio2!G10,1,0)</f>
        <v>0</v>
      </c>
    </row>
    <row r="11" spans="1:28" x14ac:dyDescent="0.2">
      <c r="A11" s="102" t="s">
        <v>178</v>
      </c>
      <c r="E11" s="102">
        <f>IF(Foglio1!$C$35=Foglio2!A11,1,0)</f>
        <v>0</v>
      </c>
      <c r="J11" s="102" t="s">
        <v>34</v>
      </c>
      <c r="O11" s="102">
        <f>IF(OR(Foglio1!X87="x",Foglio1!X87="X"),1,0)</f>
        <v>0</v>
      </c>
    </row>
    <row r="12" spans="1:28" x14ac:dyDescent="0.2">
      <c r="A12" s="102" t="s">
        <v>18</v>
      </c>
      <c r="E12" s="102">
        <f>IF(Foglio1!$C$35=Foglio2!A12,1,0)</f>
        <v>0</v>
      </c>
      <c r="J12" s="102" t="s">
        <v>35</v>
      </c>
      <c r="O12" s="102">
        <f>IF(OR(Foglio1!X88="x",Foglio1!X88="X"),1,0)</f>
        <v>0</v>
      </c>
      <c r="S12" s="104"/>
    </row>
    <row r="13" spans="1:28" x14ac:dyDescent="0.2">
      <c r="E13" s="102">
        <f>IF(Foglio1!$C$35=Foglio2!A13,1,0)</f>
        <v>1</v>
      </c>
      <c r="G13" s="102" t="s">
        <v>28</v>
      </c>
      <c r="H13" s="102">
        <f>IF(Foglio1!H68&lt;&gt;"",1,0)</f>
        <v>0</v>
      </c>
    </row>
    <row r="14" spans="1:28" x14ac:dyDescent="0.2">
      <c r="A14" s="102" t="s">
        <v>26</v>
      </c>
      <c r="B14" s="102" t="s">
        <v>8</v>
      </c>
      <c r="C14" s="102" t="s">
        <v>9</v>
      </c>
      <c r="G14" s="102" t="s">
        <v>29</v>
      </c>
      <c r="H14" s="102">
        <f>IF(Foglio1!H70&lt;&gt;"",1,0)</f>
        <v>0</v>
      </c>
      <c r="J14" s="102" t="s">
        <v>57</v>
      </c>
      <c r="O14" s="102">
        <f>IF(Foglio1!C80&lt;&gt;"",1,0)</f>
        <v>0</v>
      </c>
    </row>
    <row r="15" spans="1:28" x14ac:dyDescent="0.2">
      <c r="A15" s="102" t="s">
        <v>180</v>
      </c>
      <c r="B15" s="102" t="s">
        <v>8</v>
      </c>
      <c r="C15" s="102" t="s">
        <v>9</v>
      </c>
      <c r="G15" s="102" t="s">
        <v>30</v>
      </c>
      <c r="H15" s="102">
        <f>IF(Foglio1!H72&lt;&gt;"",1,0)</f>
        <v>0</v>
      </c>
      <c r="J15" s="102" t="s">
        <v>58</v>
      </c>
      <c r="O15" s="102">
        <f>IF(Foglio1!F82&lt;&gt;"",1,0)</f>
        <v>0</v>
      </c>
    </row>
    <row r="16" spans="1:28" x14ac:dyDescent="0.2">
      <c r="G16" s="102" t="s">
        <v>14</v>
      </c>
      <c r="H16" s="102">
        <f>IF(Foglio1!V72&lt;&gt;"",1,0)</f>
        <v>0</v>
      </c>
      <c r="J16" s="102" t="s">
        <v>59</v>
      </c>
      <c r="O16" s="102">
        <f>IF(Foglio1!S82&lt;&gt;"",1,0)</f>
        <v>0</v>
      </c>
    </row>
    <row r="17" spans="1:27" x14ac:dyDescent="0.2">
      <c r="A17" s="102" t="s">
        <v>36</v>
      </c>
      <c r="E17" s="102">
        <f>SUM(H1:H11)</f>
        <v>0</v>
      </c>
      <c r="G17" s="102" t="s">
        <v>31</v>
      </c>
      <c r="H17" s="102">
        <f>IF(Foglio1!K74&lt;&gt;"",1,0)</f>
        <v>0</v>
      </c>
      <c r="J17" s="102" t="s">
        <v>213</v>
      </c>
      <c r="O17" s="102">
        <f>SUM(O14:O16)</f>
        <v>0</v>
      </c>
    </row>
    <row r="18" spans="1:27" x14ac:dyDescent="0.2">
      <c r="G18" s="102" t="s">
        <v>207</v>
      </c>
      <c r="H18" s="102">
        <f>IF(Foglio1!U74&lt;&gt;"",1,0)</f>
        <v>0</v>
      </c>
    </row>
    <row r="19" spans="1:27" x14ac:dyDescent="0.2">
      <c r="A19" s="102" t="s">
        <v>201</v>
      </c>
      <c r="E19" s="102">
        <f>IF(Foglio1!$H$26&lt;&gt;"",1,0)</f>
        <v>0</v>
      </c>
    </row>
    <row r="20" spans="1:27" x14ac:dyDescent="0.2">
      <c r="A20" s="102" t="s">
        <v>202</v>
      </c>
      <c r="E20" s="102">
        <f>IF(Foglio1!$H$28&lt;&gt;"",1,0)</f>
        <v>0</v>
      </c>
    </row>
    <row r="21" spans="1:27" x14ac:dyDescent="0.2">
      <c r="A21" s="102" t="s">
        <v>211</v>
      </c>
      <c r="E21" s="102">
        <f>IF(Foglio1!J30&lt;&gt;"",1,0)</f>
        <v>0</v>
      </c>
    </row>
    <row r="22" spans="1:27" x14ac:dyDescent="0.2">
      <c r="A22" s="102" t="s">
        <v>37</v>
      </c>
      <c r="F22" s="102">
        <f>T12</f>
        <v>0</v>
      </c>
    </row>
    <row r="24" spans="1:27" x14ac:dyDescent="0.2">
      <c r="A24" s="102" t="s">
        <v>42</v>
      </c>
      <c r="J24" s="102" t="s">
        <v>44</v>
      </c>
      <c r="Z24" s="102" t="s">
        <v>46</v>
      </c>
    </row>
    <row r="25" spans="1:27" x14ac:dyDescent="0.2">
      <c r="A25" s="102" t="s">
        <v>43</v>
      </c>
      <c r="F25" s="102">
        <f>E1+E2+E3+E4+E6+E19+E20+E21</f>
        <v>0</v>
      </c>
      <c r="J25" s="102">
        <f>E7+E8+E9+E10+E11+E12</f>
        <v>0</v>
      </c>
      <c r="Z25" s="102" t="s">
        <v>203</v>
      </c>
      <c r="AA25" s="102">
        <f>IF(Foglio1!O64=Foglio2!K2,1,0)</f>
        <v>0</v>
      </c>
    </row>
    <row r="26" spans="1:27" x14ac:dyDescent="0.2">
      <c r="A26" s="102" t="s">
        <v>40</v>
      </c>
      <c r="F26" s="102">
        <f>E1+E2+E5+E6+E19+E20+E21</f>
        <v>0</v>
      </c>
      <c r="Z26" s="102" t="s">
        <v>204</v>
      </c>
      <c r="AA26" s="102">
        <f>IF(Foglio1!O64=Foglio2!L2,1,0)</f>
        <v>0</v>
      </c>
    </row>
    <row r="27" spans="1:27" x14ac:dyDescent="0.2">
      <c r="A27" s="102" t="s">
        <v>47</v>
      </c>
      <c r="F27" s="102">
        <f>SUM(E1:E6,E19:E21)</f>
        <v>0</v>
      </c>
      <c r="Z27" s="102" t="s">
        <v>205</v>
      </c>
      <c r="AA27" s="102">
        <f>IF(Foglio1!O64=Foglio2!M2,1,0)</f>
        <v>0</v>
      </c>
    </row>
    <row r="28" spans="1:27" x14ac:dyDescent="0.2">
      <c r="A28" s="102" t="s">
        <v>45</v>
      </c>
      <c r="F28" s="102">
        <f>H1+H2</f>
        <v>0</v>
      </c>
    </row>
    <row r="29" spans="1:27" x14ac:dyDescent="0.2">
      <c r="Z29" s="102" t="s">
        <v>206</v>
      </c>
      <c r="AA29" s="102">
        <f>SUM(AA25:AA27)</f>
        <v>0</v>
      </c>
    </row>
    <row r="30" spans="1:27" x14ac:dyDescent="0.2">
      <c r="Z30" s="102" t="s">
        <v>208</v>
      </c>
      <c r="AA30" s="102">
        <f>SUM(AA25:AA26)</f>
        <v>0</v>
      </c>
    </row>
    <row r="32" spans="1:27" x14ac:dyDescent="0.2">
      <c r="A32" s="102" t="s">
        <v>209</v>
      </c>
    </row>
    <row r="33" spans="1:1" x14ac:dyDescent="0.2">
      <c r="A33" s="102">
        <f>SUM(H13:H18)</f>
        <v>0</v>
      </c>
    </row>
    <row r="36" spans="1:1" x14ac:dyDescent="0.2">
      <c r="A36" s="102" t="s">
        <v>146</v>
      </c>
    </row>
    <row r="37" spans="1:1" x14ac:dyDescent="0.2">
      <c r="A37" s="102" t="s">
        <v>187</v>
      </c>
    </row>
    <row r="38" spans="1:1" x14ac:dyDescent="0.2">
      <c r="A38" s="102" t="s">
        <v>147</v>
      </c>
    </row>
    <row r="39" spans="1:1" x14ac:dyDescent="0.2">
      <c r="A39" s="102" t="s">
        <v>190</v>
      </c>
    </row>
    <row r="40" spans="1:1" x14ac:dyDescent="0.2">
      <c r="A40" s="102" t="s">
        <v>149</v>
      </c>
    </row>
    <row r="41" spans="1:1" x14ac:dyDescent="0.2">
      <c r="A41" s="102" t="s">
        <v>148</v>
      </c>
    </row>
    <row r="42" spans="1:1" x14ac:dyDescent="0.2">
      <c r="A42" s="102" t="s">
        <v>191</v>
      </c>
    </row>
  </sheetData>
  <sheetProtection password="CBD2" sheet="1" objects="1" scenarios="1" selectLockedCells="1" selectUnlockedCells="1"/>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I1" sqref="I1"/>
    </sheetView>
  </sheetViews>
  <sheetFormatPr defaultRowHeight="12" x14ac:dyDescent="0.2"/>
  <cols>
    <col min="1" max="1" width="6.140625" style="37" bestFit="1" customWidth="1"/>
    <col min="2" max="2" width="4.42578125" style="37" bestFit="1" customWidth="1"/>
    <col min="3" max="3" width="7.140625" style="37" bestFit="1" customWidth="1"/>
    <col min="4" max="4" width="7" style="37" customWidth="1"/>
    <col min="5" max="5" width="6.140625" style="37" bestFit="1" customWidth="1"/>
    <col min="6" max="6" width="7.5703125" style="37" bestFit="1" customWidth="1"/>
    <col min="7" max="7" width="10" style="37" bestFit="1" customWidth="1"/>
    <col min="8" max="8" width="5.85546875" style="37" bestFit="1" customWidth="1"/>
    <col min="9" max="9" width="5.140625" style="37" bestFit="1" customWidth="1"/>
    <col min="10" max="10" width="7" style="37" bestFit="1" customWidth="1"/>
    <col min="11" max="11" width="5.7109375" style="37" bestFit="1" customWidth="1"/>
    <col min="12" max="16384" width="9.140625" style="37"/>
  </cols>
  <sheetData>
    <row r="1" spans="1:8" x14ac:dyDescent="0.2">
      <c r="A1" s="37" t="s">
        <v>41</v>
      </c>
      <c r="B1" s="37" t="s">
        <v>38</v>
      </c>
      <c r="C1" s="37" t="s">
        <v>36</v>
      </c>
      <c r="D1" s="37" t="s">
        <v>26</v>
      </c>
      <c r="E1" s="37" t="s">
        <v>27</v>
      </c>
      <c r="F1" s="37" t="s">
        <v>140</v>
      </c>
      <c r="G1" s="37" t="s">
        <v>6</v>
      </c>
      <c r="H1" s="37" t="s">
        <v>39</v>
      </c>
    </row>
    <row r="2" spans="1:8" x14ac:dyDescent="0.2">
      <c r="A2" s="38" t="s">
        <v>60</v>
      </c>
      <c r="B2" s="37">
        <v>1</v>
      </c>
      <c r="C2" s="37">
        <v>1</v>
      </c>
      <c r="D2" s="37">
        <v>0</v>
      </c>
      <c r="E2" s="37">
        <v>0</v>
      </c>
      <c r="F2" s="37">
        <v>0</v>
      </c>
      <c r="G2" s="37">
        <v>0</v>
      </c>
      <c r="H2" s="37">
        <v>850</v>
      </c>
    </row>
    <row r="3" spans="1:8" x14ac:dyDescent="0.2">
      <c r="A3" s="38" t="s">
        <v>64</v>
      </c>
      <c r="B3" s="37">
        <v>2</v>
      </c>
      <c r="C3" s="37">
        <v>1</v>
      </c>
      <c r="D3" s="37">
        <v>0</v>
      </c>
      <c r="E3" s="37">
        <v>1</v>
      </c>
      <c r="F3" s="37">
        <v>0</v>
      </c>
      <c r="G3" s="37">
        <v>0</v>
      </c>
      <c r="H3" s="37">
        <v>600</v>
      </c>
    </row>
    <row r="4" spans="1:8" x14ac:dyDescent="0.2">
      <c r="A4" s="38" t="s">
        <v>68</v>
      </c>
      <c r="B4" s="37">
        <v>3</v>
      </c>
      <c r="C4" s="37">
        <v>1</v>
      </c>
      <c r="D4" s="37">
        <v>1</v>
      </c>
      <c r="E4" s="37">
        <v>0</v>
      </c>
      <c r="F4" s="37">
        <v>0</v>
      </c>
      <c r="G4" s="37">
        <v>0</v>
      </c>
      <c r="H4" s="37">
        <v>800</v>
      </c>
    </row>
    <row r="5" spans="1:8" x14ac:dyDescent="0.2">
      <c r="A5" s="38" t="s">
        <v>72</v>
      </c>
      <c r="B5" s="37">
        <v>4</v>
      </c>
      <c r="C5" s="37">
        <v>1</v>
      </c>
      <c r="D5" s="37">
        <v>1</v>
      </c>
      <c r="E5" s="37">
        <v>1</v>
      </c>
      <c r="F5" s="37">
        <v>0</v>
      </c>
      <c r="G5" s="37">
        <v>0</v>
      </c>
      <c r="H5" s="37">
        <v>600</v>
      </c>
    </row>
    <row r="6" spans="1:8" x14ac:dyDescent="0.2">
      <c r="A6" s="38" t="s">
        <v>76</v>
      </c>
      <c r="B6" s="37">
        <v>5</v>
      </c>
      <c r="C6" s="37">
        <v>2</v>
      </c>
      <c r="D6" s="37">
        <v>0</v>
      </c>
      <c r="E6" s="37">
        <v>0</v>
      </c>
      <c r="F6" s="37">
        <v>0</v>
      </c>
      <c r="G6" s="37">
        <v>0</v>
      </c>
      <c r="H6" s="37">
        <v>1600</v>
      </c>
    </row>
    <row r="7" spans="1:8" x14ac:dyDescent="0.2">
      <c r="A7" s="38" t="s">
        <v>80</v>
      </c>
      <c r="B7" s="37">
        <v>6</v>
      </c>
      <c r="C7" s="37">
        <v>2</v>
      </c>
      <c r="D7" s="37">
        <v>0</v>
      </c>
      <c r="E7" s="37">
        <v>1</v>
      </c>
      <c r="F7" s="37">
        <v>0</v>
      </c>
      <c r="G7" s="37">
        <v>0</v>
      </c>
      <c r="H7" s="37">
        <v>1200</v>
      </c>
    </row>
    <row r="8" spans="1:8" x14ac:dyDescent="0.2">
      <c r="A8" s="38" t="s">
        <v>84</v>
      </c>
      <c r="B8" s="37">
        <v>7</v>
      </c>
      <c r="C8" s="37">
        <v>2</v>
      </c>
      <c r="D8" s="37">
        <v>1</v>
      </c>
      <c r="E8" s="37">
        <v>0</v>
      </c>
      <c r="F8" s="37">
        <v>0</v>
      </c>
      <c r="G8" s="37">
        <v>0</v>
      </c>
      <c r="H8" s="37">
        <v>1500</v>
      </c>
    </row>
    <row r="9" spans="1:8" x14ac:dyDescent="0.2">
      <c r="A9" s="38" t="s">
        <v>88</v>
      </c>
      <c r="B9" s="37">
        <v>8</v>
      </c>
      <c r="C9" s="37">
        <v>2</v>
      </c>
      <c r="D9" s="37">
        <v>1</v>
      </c>
      <c r="E9" s="37">
        <v>1</v>
      </c>
      <c r="F9" s="37">
        <v>0</v>
      </c>
      <c r="G9" s="37">
        <v>0</v>
      </c>
      <c r="H9" s="37">
        <v>1200</v>
      </c>
    </row>
    <row r="10" spans="1:8" x14ac:dyDescent="0.2">
      <c r="A10" s="38" t="s">
        <v>92</v>
      </c>
      <c r="B10" s="37">
        <v>9</v>
      </c>
      <c r="C10" s="37">
        <v>3</v>
      </c>
      <c r="D10" s="37">
        <v>0</v>
      </c>
      <c r="E10" s="37">
        <v>0</v>
      </c>
      <c r="F10" s="37">
        <v>0</v>
      </c>
      <c r="G10" s="37">
        <v>0</v>
      </c>
      <c r="H10" s="37">
        <v>2250</v>
      </c>
    </row>
    <row r="11" spans="1:8" x14ac:dyDescent="0.2">
      <c r="A11" s="38" t="s">
        <v>96</v>
      </c>
      <c r="B11" s="37">
        <v>10</v>
      </c>
      <c r="C11" s="37">
        <v>3</v>
      </c>
      <c r="D11" s="37">
        <v>0</v>
      </c>
      <c r="E11" s="37">
        <v>1</v>
      </c>
      <c r="F11" s="37">
        <v>0</v>
      </c>
      <c r="G11" s="37">
        <v>0</v>
      </c>
      <c r="H11" s="37">
        <v>1800</v>
      </c>
    </row>
    <row r="12" spans="1:8" x14ac:dyDescent="0.2">
      <c r="A12" s="38" t="s">
        <v>100</v>
      </c>
      <c r="B12" s="37">
        <v>11</v>
      </c>
      <c r="C12" s="37">
        <v>3</v>
      </c>
      <c r="D12" s="37">
        <v>1</v>
      </c>
      <c r="E12" s="37">
        <v>0</v>
      </c>
      <c r="F12" s="37">
        <v>0</v>
      </c>
      <c r="G12" s="37">
        <v>0</v>
      </c>
      <c r="H12" s="37">
        <v>2100</v>
      </c>
    </row>
    <row r="13" spans="1:8" x14ac:dyDescent="0.2">
      <c r="A13" s="38" t="s">
        <v>104</v>
      </c>
      <c r="B13" s="37">
        <v>12</v>
      </c>
      <c r="C13" s="37">
        <v>3</v>
      </c>
      <c r="D13" s="37">
        <v>1</v>
      </c>
      <c r="E13" s="37">
        <v>1</v>
      </c>
      <c r="F13" s="37">
        <v>0</v>
      </c>
      <c r="G13" s="37">
        <v>0</v>
      </c>
      <c r="H13" s="37">
        <v>1800</v>
      </c>
    </row>
    <row r="14" spans="1:8" x14ac:dyDescent="0.2">
      <c r="A14" s="38" t="s">
        <v>108</v>
      </c>
      <c r="B14" s="37">
        <v>13</v>
      </c>
      <c r="C14" s="37">
        <v>4</v>
      </c>
      <c r="D14" s="37">
        <v>0</v>
      </c>
      <c r="E14" s="37">
        <v>0</v>
      </c>
      <c r="F14" s="37">
        <v>0</v>
      </c>
      <c r="G14" s="37">
        <v>0</v>
      </c>
      <c r="H14" s="37">
        <v>2800</v>
      </c>
    </row>
    <row r="15" spans="1:8" x14ac:dyDescent="0.2">
      <c r="A15" s="38" t="s">
        <v>112</v>
      </c>
      <c r="B15" s="37">
        <v>14</v>
      </c>
      <c r="C15" s="37">
        <v>4</v>
      </c>
      <c r="D15" s="37">
        <v>0</v>
      </c>
      <c r="E15" s="37">
        <v>1</v>
      </c>
      <c r="F15" s="37">
        <v>0</v>
      </c>
      <c r="G15" s="37">
        <v>0</v>
      </c>
      <c r="H15" s="37">
        <v>2400</v>
      </c>
    </row>
    <row r="16" spans="1:8" x14ac:dyDescent="0.2">
      <c r="A16" s="38" t="s">
        <v>116</v>
      </c>
      <c r="B16" s="37">
        <v>15</v>
      </c>
      <c r="C16" s="37">
        <v>4</v>
      </c>
      <c r="D16" s="37">
        <v>1</v>
      </c>
      <c r="E16" s="37">
        <v>0</v>
      </c>
      <c r="F16" s="37">
        <v>0</v>
      </c>
      <c r="G16" s="37">
        <v>0</v>
      </c>
      <c r="H16" s="37">
        <v>2800</v>
      </c>
    </row>
    <row r="17" spans="1:8" x14ac:dyDescent="0.2">
      <c r="A17" s="38" t="s">
        <v>120</v>
      </c>
      <c r="B17" s="37">
        <v>16</v>
      </c>
      <c r="C17" s="37">
        <v>4</v>
      </c>
      <c r="D17" s="37">
        <v>1</v>
      </c>
      <c r="E17" s="37">
        <v>1</v>
      </c>
      <c r="F17" s="37">
        <v>0</v>
      </c>
      <c r="G17" s="37">
        <v>0</v>
      </c>
      <c r="H17" s="37">
        <v>2400</v>
      </c>
    </row>
    <row r="18" spans="1:8" x14ac:dyDescent="0.2">
      <c r="A18" s="38" t="s">
        <v>61</v>
      </c>
      <c r="B18" s="37">
        <v>17</v>
      </c>
      <c r="C18" s="37">
        <v>1</v>
      </c>
      <c r="D18" s="37">
        <v>0</v>
      </c>
      <c r="E18" s="37">
        <v>0</v>
      </c>
      <c r="F18" s="37">
        <v>0</v>
      </c>
      <c r="G18" s="37">
        <v>1</v>
      </c>
      <c r="H18" s="37">
        <v>850</v>
      </c>
    </row>
    <row r="19" spans="1:8" x14ac:dyDescent="0.2">
      <c r="A19" s="38" t="s">
        <v>62</v>
      </c>
      <c r="B19" s="37">
        <v>18</v>
      </c>
      <c r="C19" s="37">
        <v>1</v>
      </c>
      <c r="D19" s="37">
        <v>0</v>
      </c>
      <c r="E19" s="37">
        <v>0</v>
      </c>
      <c r="F19" s="37">
        <v>2</v>
      </c>
      <c r="G19" s="37">
        <v>1</v>
      </c>
      <c r="H19" s="37">
        <v>800</v>
      </c>
    </row>
    <row r="20" spans="1:8" x14ac:dyDescent="0.2">
      <c r="A20" s="38" t="s">
        <v>63</v>
      </c>
      <c r="B20" s="37">
        <v>19</v>
      </c>
      <c r="C20" s="37">
        <v>1</v>
      </c>
      <c r="D20" s="37">
        <v>0</v>
      </c>
      <c r="E20" s="37">
        <v>0</v>
      </c>
      <c r="F20" s="37">
        <v>3</v>
      </c>
      <c r="G20" s="37">
        <v>1</v>
      </c>
      <c r="H20" s="37">
        <v>750</v>
      </c>
    </row>
    <row r="21" spans="1:8" x14ac:dyDescent="0.2">
      <c r="A21" s="38" t="s">
        <v>124</v>
      </c>
      <c r="B21" s="37">
        <v>20</v>
      </c>
      <c r="C21" s="37">
        <v>1</v>
      </c>
      <c r="D21" s="37">
        <v>0</v>
      </c>
      <c r="E21" s="37">
        <v>0</v>
      </c>
      <c r="F21" s="37">
        <v>4</v>
      </c>
      <c r="G21" s="37">
        <v>1</v>
      </c>
      <c r="H21" s="37">
        <v>700</v>
      </c>
    </row>
    <row r="22" spans="1:8" x14ac:dyDescent="0.2">
      <c r="A22" s="38" t="s">
        <v>151</v>
      </c>
      <c r="B22" s="37">
        <v>21</v>
      </c>
      <c r="C22" s="37">
        <v>1</v>
      </c>
      <c r="D22" s="37">
        <v>0</v>
      </c>
      <c r="E22" s="37">
        <v>0</v>
      </c>
      <c r="F22" s="37">
        <v>5</v>
      </c>
      <c r="G22" s="37">
        <v>1</v>
      </c>
      <c r="H22" s="37">
        <v>670</v>
      </c>
    </row>
    <row r="23" spans="1:8" x14ac:dyDescent="0.2">
      <c r="A23" s="38" t="s">
        <v>65</v>
      </c>
      <c r="B23" s="37">
        <v>22</v>
      </c>
      <c r="C23" s="37">
        <v>1</v>
      </c>
      <c r="D23" s="37">
        <v>0</v>
      </c>
      <c r="E23" s="37">
        <v>1</v>
      </c>
      <c r="F23" s="37">
        <v>0</v>
      </c>
      <c r="G23" s="37">
        <v>1</v>
      </c>
      <c r="H23" s="37">
        <v>600</v>
      </c>
    </row>
    <row r="24" spans="1:8" x14ac:dyDescent="0.2">
      <c r="A24" s="38" t="s">
        <v>66</v>
      </c>
      <c r="B24" s="37">
        <v>23</v>
      </c>
      <c r="C24" s="37">
        <v>1</v>
      </c>
      <c r="D24" s="37">
        <v>0</v>
      </c>
      <c r="E24" s="37">
        <v>1</v>
      </c>
      <c r="F24" s="37">
        <v>2</v>
      </c>
      <c r="G24" s="37">
        <v>1</v>
      </c>
      <c r="H24" s="37">
        <v>600</v>
      </c>
    </row>
    <row r="25" spans="1:8" x14ac:dyDescent="0.2">
      <c r="A25" s="38" t="s">
        <v>67</v>
      </c>
      <c r="B25" s="37">
        <v>24</v>
      </c>
      <c r="C25" s="37">
        <v>1</v>
      </c>
      <c r="D25" s="37">
        <v>0</v>
      </c>
      <c r="E25" s="37">
        <v>1</v>
      </c>
      <c r="F25" s="37">
        <v>3</v>
      </c>
      <c r="G25" s="37">
        <v>1</v>
      </c>
      <c r="H25" s="37">
        <v>600</v>
      </c>
    </row>
    <row r="26" spans="1:8" x14ac:dyDescent="0.2">
      <c r="A26" s="38" t="s">
        <v>125</v>
      </c>
      <c r="B26" s="37">
        <v>25</v>
      </c>
      <c r="C26" s="37">
        <v>1</v>
      </c>
      <c r="D26" s="37">
        <v>0</v>
      </c>
      <c r="E26" s="37">
        <v>1</v>
      </c>
      <c r="F26" s="37">
        <v>4</v>
      </c>
      <c r="G26" s="37">
        <v>1</v>
      </c>
      <c r="H26" s="37">
        <v>600</v>
      </c>
    </row>
    <row r="27" spans="1:8" x14ac:dyDescent="0.2">
      <c r="A27" s="38" t="s">
        <v>152</v>
      </c>
      <c r="B27" s="37">
        <v>26</v>
      </c>
      <c r="C27" s="37">
        <v>1</v>
      </c>
      <c r="D27" s="37">
        <v>0</v>
      </c>
      <c r="E27" s="37">
        <v>1</v>
      </c>
      <c r="F27" s="37">
        <v>5</v>
      </c>
      <c r="G27" s="37">
        <v>1</v>
      </c>
      <c r="H27" s="37">
        <v>600</v>
      </c>
    </row>
    <row r="28" spans="1:8" x14ac:dyDescent="0.2">
      <c r="A28" s="38" t="s">
        <v>69</v>
      </c>
      <c r="B28" s="37">
        <v>27</v>
      </c>
      <c r="C28" s="37">
        <v>1</v>
      </c>
      <c r="D28" s="37">
        <v>1</v>
      </c>
      <c r="E28" s="37">
        <v>0</v>
      </c>
      <c r="F28" s="37">
        <v>0</v>
      </c>
      <c r="G28" s="37">
        <v>1</v>
      </c>
      <c r="H28" s="37">
        <v>800</v>
      </c>
    </row>
    <row r="29" spans="1:8" x14ac:dyDescent="0.2">
      <c r="A29" s="38" t="s">
        <v>70</v>
      </c>
      <c r="B29" s="37">
        <v>28</v>
      </c>
      <c r="C29" s="37">
        <v>1</v>
      </c>
      <c r="D29" s="37">
        <v>1</v>
      </c>
      <c r="E29" s="37">
        <v>0</v>
      </c>
      <c r="F29" s="37">
        <v>2</v>
      </c>
      <c r="G29" s="37">
        <v>1</v>
      </c>
      <c r="H29" s="37">
        <v>800</v>
      </c>
    </row>
    <row r="30" spans="1:8" x14ac:dyDescent="0.2">
      <c r="A30" s="38" t="s">
        <v>71</v>
      </c>
      <c r="B30" s="37">
        <v>29</v>
      </c>
      <c r="C30" s="37">
        <v>1</v>
      </c>
      <c r="D30" s="37">
        <v>1</v>
      </c>
      <c r="E30" s="37">
        <v>0</v>
      </c>
      <c r="F30" s="37">
        <v>3</v>
      </c>
      <c r="G30" s="37">
        <v>1</v>
      </c>
      <c r="H30" s="37">
        <v>750</v>
      </c>
    </row>
    <row r="31" spans="1:8" x14ac:dyDescent="0.2">
      <c r="A31" s="38" t="s">
        <v>126</v>
      </c>
      <c r="B31" s="37">
        <v>30</v>
      </c>
      <c r="C31" s="37">
        <v>1</v>
      </c>
      <c r="D31" s="37">
        <v>1</v>
      </c>
      <c r="E31" s="37">
        <v>0</v>
      </c>
      <c r="F31" s="37">
        <v>4</v>
      </c>
      <c r="G31" s="37">
        <v>1</v>
      </c>
      <c r="H31" s="37">
        <v>700</v>
      </c>
    </row>
    <row r="32" spans="1:8" x14ac:dyDescent="0.2">
      <c r="A32" s="38" t="s">
        <v>153</v>
      </c>
      <c r="B32" s="37">
        <v>31</v>
      </c>
      <c r="C32" s="37">
        <v>1</v>
      </c>
      <c r="D32" s="37">
        <v>1</v>
      </c>
      <c r="E32" s="37">
        <v>0</v>
      </c>
      <c r="F32" s="37">
        <v>5</v>
      </c>
      <c r="G32" s="37">
        <v>1</v>
      </c>
      <c r="H32" s="37">
        <v>670</v>
      </c>
    </row>
    <row r="33" spans="1:8" x14ac:dyDescent="0.2">
      <c r="A33" s="38" t="s">
        <v>73</v>
      </c>
      <c r="B33" s="37">
        <v>32</v>
      </c>
      <c r="C33" s="37">
        <v>1</v>
      </c>
      <c r="D33" s="37">
        <v>1</v>
      </c>
      <c r="E33" s="37">
        <v>1</v>
      </c>
      <c r="F33" s="37">
        <v>0</v>
      </c>
      <c r="G33" s="37">
        <v>1</v>
      </c>
      <c r="H33" s="37">
        <v>600</v>
      </c>
    </row>
    <row r="34" spans="1:8" x14ac:dyDescent="0.2">
      <c r="A34" s="38" t="s">
        <v>74</v>
      </c>
      <c r="B34" s="37">
        <v>33</v>
      </c>
      <c r="C34" s="37">
        <v>1</v>
      </c>
      <c r="D34" s="37">
        <v>1</v>
      </c>
      <c r="E34" s="37">
        <v>1</v>
      </c>
      <c r="F34" s="37">
        <v>2</v>
      </c>
      <c r="G34" s="37">
        <v>1</v>
      </c>
      <c r="H34" s="37">
        <v>600</v>
      </c>
    </row>
    <row r="35" spans="1:8" x14ac:dyDescent="0.2">
      <c r="A35" s="38" t="s">
        <v>75</v>
      </c>
      <c r="B35" s="37">
        <v>34</v>
      </c>
      <c r="C35" s="37">
        <v>1</v>
      </c>
      <c r="D35" s="37">
        <v>1</v>
      </c>
      <c r="E35" s="37">
        <v>1</v>
      </c>
      <c r="F35" s="37">
        <v>3</v>
      </c>
      <c r="G35" s="37">
        <v>1</v>
      </c>
      <c r="H35" s="37">
        <v>600</v>
      </c>
    </row>
    <row r="36" spans="1:8" x14ac:dyDescent="0.2">
      <c r="A36" s="38" t="s">
        <v>127</v>
      </c>
      <c r="B36" s="37">
        <v>35</v>
      </c>
      <c r="C36" s="37">
        <v>1</v>
      </c>
      <c r="D36" s="37">
        <v>1</v>
      </c>
      <c r="E36" s="37">
        <v>1</v>
      </c>
      <c r="F36" s="37">
        <v>4</v>
      </c>
      <c r="G36" s="37">
        <v>1</v>
      </c>
      <c r="H36" s="37">
        <v>600</v>
      </c>
    </row>
    <row r="37" spans="1:8" x14ac:dyDescent="0.2">
      <c r="A37" s="38" t="s">
        <v>154</v>
      </c>
      <c r="B37" s="37">
        <v>36</v>
      </c>
      <c r="C37" s="37">
        <v>1</v>
      </c>
      <c r="D37" s="37">
        <v>1</v>
      </c>
      <c r="E37" s="37">
        <v>1</v>
      </c>
      <c r="F37" s="37">
        <v>5</v>
      </c>
      <c r="G37" s="37">
        <v>1</v>
      </c>
      <c r="H37" s="37">
        <v>600</v>
      </c>
    </row>
    <row r="38" spans="1:8" x14ac:dyDescent="0.2">
      <c r="A38" s="38" t="s">
        <v>77</v>
      </c>
      <c r="B38" s="37">
        <v>37</v>
      </c>
      <c r="C38" s="37">
        <v>2</v>
      </c>
      <c r="D38" s="37">
        <v>0</v>
      </c>
      <c r="E38" s="37">
        <v>0</v>
      </c>
      <c r="F38" s="37">
        <v>0</v>
      </c>
      <c r="G38" s="37">
        <v>1</v>
      </c>
      <c r="H38" s="37">
        <v>1600</v>
      </c>
    </row>
    <row r="39" spans="1:8" x14ac:dyDescent="0.2">
      <c r="A39" s="38" t="s">
        <v>78</v>
      </c>
      <c r="B39" s="37">
        <v>38</v>
      </c>
      <c r="C39" s="37">
        <v>2</v>
      </c>
      <c r="D39" s="37">
        <v>0</v>
      </c>
      <c r="E39" s="37">
        <v>0</v>
      </c>
      <c r="F39" s="37">
        <v>2</v>
      </c>
      <c r="G39" s="37">
        <v>1</v>
      </c>
      <c r="H39" s="37">
        <v>1600</v>
      </c>
    </row>
    <row r="40" spans="1:8" x14ac:dyDescent="0.2">
      <c r="A40" s="38" t="s">
        <v>79</v>
      </c>
      <c r="B40" s="37">
        <v>39</v>
      </c>
      <c r="C40" s="37">
        <v>2</v>
      </c>
      <c r="D40" s="37">
        <v>0</v>
      </c>
      <c r="E40" s="37">
        <v>0</v>
      </c>
      <c r="F40" s="37">
        <v>3</v>
      </c>
      <c r="G40" s="37">
        <v>1</v>
      </c>
      <c r="H40" s="37">
        <v>1500</v>
      </c>
    </row>
    <row r="41" spans="1:8" x14ac:dyDescent="0.2">
      <c r="A41" s="38" t="s">
        <v>128</v>
      </c>
      <c r="B41" s="37">
        <v>40</v>
      </c>
      <c r="C41" s="37">
        <v>2</v>
      </c>
      <c r="D41" s="37">
        <v>0</v>
      </c>
      <c r="E41" s="37">
        <v>0</v>
      </c>
      <c r="F41" s="37">
        <v>4</v>
      </c>
      <c r="G41" s="37">
        <v>1</v>
      </c>
      <c r="H41" s="37">
        <v>1400</v>
      </c>
    </row>
    <row r="42" spans="1:8" x14ac:dyDescent="0.2">
      <c r="A42" s="38" t="s">
        <v>155</v>
      </c>
      <c r="B42" s="37">
        <v>41</v>
      </c>
      <c r="C42" s="37">
        <v>2</v>
      </c>
      <c r="D42" s="37">
        <v>0</v>
      </c>
      <c r="E42" s="37">
        <v>0</v>
      </c>
      <c r="F42" s="37">
        <v>5</v>
      </c>
      <c r="G42" s="37">
        <v>1</v>
      </c>
      <c r="H42" s="37">
        <v>1340</v>
      </c>
    </row>
    <row r="43" spans="1:8" x14ac:dyDescent="0.2">
      <c r="A43" s="38" t="s">
        <v>81</v>
      </c>
      <c r="B43" s="37">
        <v>42</v>
      </c>
      <c r="C43" s="37">
        <v>2</v>
      </c>
      <c r="D43" s="37">
        <v>0</v>
      </c>
      <c r="E43" s="37">
        <v>1</v>
      </c>
      <c r="F43" s="37">
        <v>0</v>
      </c>
      <c r="G43" s="37">
        <v>1</v>
      </c>
      <c r="H43" s="37">
        <v>1200</v>
      </c>
    </row>
    <row r="44" spans="1:8" x14ac:dyDescent="0.2">
      <c r="A44" s="38" t="s">
        <v>82</v>
      </c>
      <c r="B44" s="37">
        <v>43</v>
      </c>
      <c r="C44" s="37">
        <v>2</v>
      </c>
      <c r="D44" s="37">
        <v>0</v>
      </c>
      <c r="E44" s="37">
        <v>1</v>
      </c>
      <c r="F44" s="37">
        <v>2</v>
      </c>
      <c r="G44" s="37">
        <v>1</v>
      </c>
      <c r="H44" s="37">
        <v>1200</v>
      </c>
    </row>
    <row r="45" spans="1:8" x14ac:dyDescent="0.2">
      <c r="A45" s="38" t="s">
        <v>83</v>
      </c>
      <c r="B45" s="37">
        <v>44</v>
      </c>
      <c r="C45" s="37">
        <v>2</v>
      </c>
      <c r="D45" s="37">
        <v>0</v>
      </c>
      <c r="E45" s="37">
        <v>1</v>
      </c>
      <c r="F45" s="37">
        <v>3</v>
      </c>
      <c r="G45" s="37">
        <v>1</v>
      </c>
      <c r="H45" s="37">
        <v>1200</v>
      </c>
    </row>
    <row r="46" spans="1:8" x14ac:dyDescent="0.2">
      <c r="A46" s="38" t="s">
        <v>129</v>
      </c>
      <c r="B46" s="37">
        <v>45</v>
      </c>
      <c r="C46" s="37">
        <v>2</v>
      </c>
      <c r="D46" s="37">
        <v>0</v>
      </c>
      <c r="E46" s="37">
        <v>1</v>
      </c>
      <c r="F46" s="37">
        <v>4</v>
      </c>
      <c r="G46" s="37">
        <v>1</v>
      </c>
      <c r="H46" s="37">
        <v>1200</v>
      </c>
    </row>
    <row r="47" spans="1:8" x14ac:dyDescent="0.2">
      <c r="A47" s="38" t="s">
        <v>156</v>
      </c>
      <c r="B47" s="37">
        <v>46</v>
      </c>
      <c r="C47" s="37">
        <v>2</v>
      </c>
      <c r="D47" s="37">
        <v>0</v>
      </c>
      <c r="E47" s="37">
        <v>1</v>
      </c>
      <c r="F47" s="37">
        <v>5</v>
      </c>
      <c r="G47" s="37">
        <v>1</v>
      </c>
      <c r="H47" s="37">
        <v>1200</v>
      </c>
    </row>
    <row r="48" spans="1:8" x14ac:dyDescent="0.2">
      <c r="A48" s="38" t="s">
        <v>85</v>
      </c>
      <c r="B48" s="37">
        <v>47</v>
      </c>
      <c r="C48" s="39">
        <v>2</v>
      </c>
      <c r="D48" s="39">
        <v>1</v>
      </c>
      <c r="E48" s="39">
        <v>0</v>
      </c>
      <c r="F48" s="39">
        <v>0</v>
      </c>
      <c r="G48" s="39">
        <v>1</v>
      </c>
      <c r="H48" s="39">
        <v>1500</v>
      </c>
    </row>
    <row r="49" spans="1:8" x14ac:dyDescent="0.2">
      <c r="A49" s="38" t="s">
        <v>86</v>
      </c>
      <c r="B49" s="37">
        <v>48</v>
      </c>
      <c r="C49" s="37">
        <v>2</v>
      </c>
      <c r="D49" s="37">
        <v>1</v>
      </c>
      <c r="E49" s="37">
        <v>0</v>
      </c>
      <c r="F49" s="37">
        <v>2</v>
      </c>
      <c r="G49" s="37">
        <v>1</v>
      </c>
      <c r="H49" s="37">
        <v>1500</v>
      </c>
    </row>
    <row r="50" spans="1:8" x14ac:dyDescent="0.2">
      <c r="A50" s="38" t="s">
        <v>87</v>
      </c>
      <c r="B50" s="37">
        <v>49</v>
      </c>
      <c r="C50" s="37">
        <v>2</v>
      </c>
      <c r="D50" s="37">
        <v>1</v>
      </c>
      <c r="E50" s="37">
        <v>0</v>
      </c>
      <c r="F50" s="37">
        <v>3</v>
      </c>
      <c r="G50" s="37">
        <v>1</v>
      </c>
      <c r="H50" s="37">
        <v>1500</v>
      </c>
    </row>
    <row r="51" spans="1:8" x14ac:dyDescent="0.2">
      <c r="A51" s="38" t="s">
        <v>130</v>
      </c>
      <c r="B51" s="37">
        <v>50</v>
      </c>
      <c r="C51" s="37">
        <v>2</v>
      </c>
      <c r="D51" s="37">
        <v>1</v>
      </c>
      <c r="E51" s="37">
        <v>0</v>
      </c>
      <c r="F51" s="37">
        <v>4</v>
      </c>
      <c r="G51" s="37">
        <v>1</v>
      </c>
      <c r="H51" s="37">
        <v>1400</v>
      </c>
    </row>
    <row r="52" spans="1:8" x14ac:dyDescent="0.2">
      <c r="A52" s="38" t="s">
        <v>157</v>
      </c>
      <c r="B52" s="37">
        <v>51</v>
      </c>
      <c r="C52" s="37">
        <v>2</v>
      </c>
      <c r="D52" s="37">
        <v>1</v>
      </c>
      <c r="E52" s="37">
        <v>0</v>
      </c>
      <c r="F52" s="37">
        <v>5</v>
      </c>
      <c r="G52" s="37">
        <v>1</v>
      </c>
      <c r="H52" s="37">
        <v>1340</v>
      </c>
    </row>
    <row r="53" spans="1:8" x14ac:dyDescent="0.2">
      <c r="A53" s="38" t="s">
        <v>89</v>
      </c>
      <c r="B53" s="37">
        <v>52</v>
      </c>
      <c r="C53" s="37">
        <v>2</v>
      </c>
      <c r="D53" s="37">
        <v>1</v>
      </c>
      <c r="E53" s="37">
        <v>1</v>
      </c>
      <c r="F53" s="37">
        <v>0</v>
      </c>
      <c r="G53" s="37">
        <v>1</v>
      </c>
      <c r="H53" s="37">
        <v>1200</v>
      </c>
    </row>
    <row r="54" spans="1:8" x14ac:dyDescent="0.2">
      <c r="A54" s="38" t="s">
        <v>90</v>
      </c>
      <c r="B54" s="37">
        <v>53</v>
      </c>
      <c r="C54" s="37">
        <v>2</v>
      </c>
      <c r="D54" s="37">
        <v>1</v>
      </c>
      <c r="E54" s="37">
        <v>1</v>
      </c>
      <c r="F54" s="37">
        <v>2</v>
      </c>
      <c r="G54" s="37">
        <v>1</v>
      </c>
      <c r="H54" s="37">
        <v>1200</v>
      </c>
    </row>
    <row r="55" spans="1:8" x14ac:dyDescent="0.2">
      <c r="A55" s="38" t="s">
        <v>91</v>
      </c>
      <c r="B55" s="37">
        <v>54</v>
      </c>
      <c r="C55" s="37">
        <v>2</v>
      </c>
      <c r="D55" s="37">
        <v>1</v>
      </c>
      <c r="E55" s="37">
        <v>1</v>
      </c>
      <c r="F55" s="37">
        <v>3</v>
      </c>
      <c r="G55" s="37">
        <v>1</v>
      </c>
      <c r="H55" s="37">
        <v>1200</v>
      </c>
    </row>
    <row r="56" spans="1:8" x14ac:dyDescent="0.2">
      <c r="A56" s="38" t="s">
        <v>131</v>
      </c>
      <c r="B56" s="37">
        <v>55</v>
      </c>
      <c r="C56" s="37">
        <v>2</v>
      </c>
      <c r="D56" s="37">
        <v>1</v>
      </c>
      <c r="E56" s="37">
        <v>1</v>
      </c>
      <c r="F56" s="37">
        <v>4</v>
      </c>
      <c r="G56" s="37">
        <v>1</v>
      </c>
      <c r="H56" s="37">
        <v>1200</v>
      </c>
    </row>
    <row r="57" spans="1:8" x14ac:dyDescent="0.2">
      <c r="A57" s="38" t="s">
        <v>158</v>
      </c>
      <c r="B57" s="37">
        <v>56</v>
      </c>
      <c r="C57" s="37">
        <v>2</v>
      </c>
      <c r="D57" s="37">
        <v>1</v>
      </c>
      <c r="E57" s="37">
        <v>1</v>
      </c>
      <c r="F57" s="37">
        <v>5</v>
      </c>
      <c r="G57" s="37">
        <v>1</v>
      </c>
      <c r="H57" s="37">
        <v>1200</v>
      </c>
    </row>
    <row r="58" spans="1:8" x14ac:dyDescent="0.2">
      <c r="A58" s="38" t="s">
        <v>93</v>
      </c>
      <c r="B58" s="37">
        <v>57</v>
      </c>
      <c r="C58" s="37">
        <v>3</v>
      </c>
      <c r="D58" s="37">
        <v>0</v>
      </c>
      <c r="E58" s="37">
        <v>0</v>
      </c>
      <c r="F58" s="37">
        <v>0</v>
      </c>
      <c r="G58" s="37">
        <v>1</v>
      </c>
      <c r="H58" s="37">
        <v>2250</v>
      </c>
    </row>
    <row r="59" spans="1:8" x14ac:dyDescent="0.2">
      <c r="A59" s="38" t="s">
        <v>94</v>
      </c>
      <c r="B59" s="37">
        <v>58</v>
      </c>
      <c r="C59" s="37">
        <v>3</v>
      </c>
      <c r="D59" s="37">
        <v>0</v>
      </c>
      <c r="E59" s="37">
        <v>0</v>
      </c>
      <c r="F59" s="37">
        <v>2</v>
      </c>
      <c r="G59" s="37">
        <v>1</v>
      </c>
      <c r="H59" s="37">
        <v>2250</v>
      </c>
    </row>
    <row r="60" spans="1:8" x14ac:dyDescent="0.2">
      <c r="A60" s="38" t="s">
        <v>95</v>
      </c>
      <c r="B60" s="37">
        <v>59</v>
      </c>
      <c r="C60" s="37">
        <v>3</v>
      </c>
      <c r="D60" s="37">
        <v>0</v>
      </c>
      <c r="E60" s="37">
        <v>0</v>
      </c>
      <c r="F60" s="37">
        <v>3</v>
      </c>
      <c r="G60" s="37">
        <v>1</v>
      </c>
      <c r="H60" s="37">
        <v>2250</v>
      </c>
    </row>
    <row r="61" spans="1:8" x14ac:dyDescent="0.2">
      <c r="A61" s="38" t="s">
        <v>132</v>
      </c>
      <c r="B61" s="37">
        <v>60</v>
      </c>
      <c r="C61" s="37">
        <v>3</v>
      </c>
      <c r="D61" s="37">
        <v>0</v>
      </c>
      <c r="E61" s="37">
        <v>0</v>
      </c>
      <c r="F61" s="37">
        <v>4</v>
      </c>
      <c r="G61" s="37">
        <v>1</v>
      </c>
      <c r="H61" s="37">
        <v>2100</v>
      </c>
    </row>
    <row r="62" spans="1:8" x14ac:dyDescent="0.2">
      <c r="A62" s="38" t="s">
        <v>159</v>
      </c>
      <c r="B62" s="37">
        <v>61</v>
      </c>
      <c r="C62" s="37">
        <v>3</v>
      </c>
      <c r="D62" s="37">
        <v>0</v>
      </c>
      <c r="E62" s="37">
        <v>0</v>
      </c>
      <c r="F62" s="37">
        <v>5</v>
      </c>
      <c r="G62" s="37">
        <v>1</v>
      </c>
      <c r="H62" s="37">
        <v>2010</v>
      </c>
    </row>
    <row r="63" spans="1:8" x14ac:dyDescent="0.2">
      <c r="A63" s="38" t="s">
        <v>97</v>
      </c>
      <c r="B63" s="37">
        <v>62</v>
      </c>
      <c r="C63" s="37">
        <v>3</v>
      </c>
      <c r="D63" s="37">
        <v>0</v>
      </c>
      <c r="E63" s="37">
        <v>1</v>
      </c>
      <c r="F63" s="37">
        <v>0</v>
      </c>
      <c r="G63" s="37">
        <v>1</v>
      </c>
      <c r="H63" s="37">
        <v>1800</v>
      </c>
    </row>
    <row r="64" spans="1:8" x14ac:dyDescent="0.2">
      <c r="A64" s="38" t="s">
        <v>98</v>
      </c>
      <c r="B64" s="37">
        <v>63</v>
      </c>
      <c r="C64" s="37">
        <v>3</v>
      </c>
      <c r="D64" s="37">
        <v>0</v>
      </c>
      <c r="E64" s="37">
        <v>1</v>
      </c>
      <c r="F64" s="37">
        <v>2</v>
      </c>
      <c r="G64" s="37">
        <v>1</v>
      </c>
      <c r="H64" s="37">
        <v>1800</v>
      </c>
    </row>
    <row r="65" spans="1:8" x14ac:dyDescent="0.2">
      <c r="A65" s="38" t="s">
        <v>99</v>
      </c>
      <c r="B65" s="37">
        <v>64</v>
      </c>
      <c r="C65" s="37">
        <v>3</v>
      </c>
      <c r="D65" s="37">
        <v>0</v>
      </c>
      <c r="E65" s="37">
        <v>1</v>
      </c>
      <c r="F65" s="37">
        <v>3</v>
      </c>
      <c r="G65" s="37">
        <v>1</v>
      </c>
      <c r="H65" s="37">
        <v>1800</v>
      </c>
    </row>
    <row r="66" spans="1:8" x14ac:dyDescent="0.2">
      <c r="A66" s="38" t="s">
        <v>133</v>
      </c>
      <c r="B66" s="37">
        <v>65</v>
      </c>
      <c r="C66" s="37">
        <v>3</v>
      </c>
      <c r="D66" s="37">
        <v>0</v>
      </c>
      <c r="E66" s="37">
        <v>1</v>
      </c>
      <c r="F66" s="37">
        <v>4</v>
      </c>
      <c r="G66" s="37">
        <v>1</v>
      </c>
      <c r="H66" s="37">
        <v>1800</v>
      </c>
    </row>
    <row r="67" spans="1:8" x14ac:dyDescent="0.2">
      <c r="A67" s="38" t="s">
        <v>160</v>
      </c>
      <c r="B67" s="37">
        <v>66</v>
      </c>
      <c r="C67" s="37">
        <v>3</v>
      </c>
      <c r="D67" s="37">
        <v>0</v>
      </c>
      <c r="E67" s="37">
        <v>1</v>
      </c>
      <c r="F67" s="37">
        <v>5</v>
      </c>
      <c r="G67" s="37">
        <v>1</v>
      </c>
      <c r="H67" s="37">
        <v>1800</v>
      </c>
    </row>
    <row r="68" spans="1:8" x14ac:dyDescent="0.2">
      <c r="A68" s="38" t="s">
        <v>101</v>
      </c>
      <c r="B68" s="37">
        <v>67</v>
      </c>
      <c r="C68" s="37">
        <v>3</v>
      </c>
      <c r="D68" s="37">
        <v>1</v>
      </c>
      <c r="E68" s="37">
        <v>0</v>
      </c>
      <c r="F68" s="37">
        <v>0</v>
      </c>
      <c r="G68" s="37">
        <v>1</v>
      </c>
      <c r="H68" s="37">
        <v>2100</v>
      </c>
    </row>
    <row r="69" spans="1:8" x14ac:dyDescent="0.2">
      <c r="A69" s="38" t="s">
        <v>102</v>
      </c>
      <c r="B69" s="37">
        <v>68</v>
      </c>
      <c r="C69" s="37">
        <v>3</v>
      </c>
      <c r="D69" s="37">
        <v>1</v>
      </c>
      <c r="E69" s="37">
        <v>0</v>
      </c>
      <c r="F69" s="37">
        <v>2</v>
      </c>
      <c r="G69" s="37">
        <v>1</v>
      </c>
      <c r="H69" s="37">
        <v>2100</v>
      </c>
    </row>
    <row r="70" spans="1:8" x14ac:dyDescent="0.2">
      <c r="A70" s="38" t="s">
        <v>103</v>
      </c>
      <c r="B70" s="37">
        <v>69</v>
      </c>
      <c r="C70" s="37">
        <v>3</v>
      </c>
      <c r="D70" s="37">
        <v>1</v>
      </c>
      <c r="E70" s="37">
        <v>0</v>
      </c>
      <c r="F70" s="37">
        <v>3</v>
      </c>
      <c r="G70" s="37">
        <v>1</v>
      </c>
      <c r="H70" s="37">
        <v>2100</v>
      </c>
    </row>
    <row r="71" spans="1:8" x14ac:dyDescent="0.2">
      <c r="A71" s="38" t="s">
        <v>134</v>
      </c>
      <c r="B71" s="37">
        <v>70</v>
      </c>
      <c r="C71" s="37">
        <v>3</v>
      </c>
      <c r="D71" s="37">
        <v>1</v>
      </c>
      <c r="E71" s="37">
        <v>0</v>
      </c>
      <c r="F71" s="37">
        <v>4</v>
      </c>
      <c r="G71" s="37">
        <v>1</v>
      </c>
      <c r="H71" s="37">
        <v>2100</v>
      </c>
    </row>
    <row r="72" spans="1:8" x14ac:dyDescent="0.2">
      <c r="A72" s="38" t="s">
        <v>161</v>
      </c>
      <c r="B72" s="37">
        <v>71</v>
      </c>
      <c r="C72" s="37">
        <v>3</v>
      </c>
      <c r="D72" s="37">
        <v>1</v>
      </c>
      <c r="E72" s="37">
        <v>0</v>
      </c>
      <c r="F72" s="37">
        <v>5</v>
      </c>
      <c r="G72" s="37">
        <v>1</v>
      </c>
      <c r="H72" s="37">
        <v>2010</v>
      </c>
    </row>
    <row r="73" spans="1:8" x14ac:dyDescent="0.2">
      <c r="A73" s="38" t="s">
        <v>105</v>
      </c>
      <c r="B73" s="37">
        <v>72</v>
      </c>
      <c r="C73" s="37">
        <v>3</v>
      </c>
      <c r="D73" s="37">
        <v>1</v>
      </c>
      <c r="E73" s="37">
        <v>1</v>
      </c>
      <c r="F73" s="37">
        <v>0</v>
      </c>
      <c r="G73" s="37">
        <v>1</v>
      </c>
      <c r="H73" s="37">
        <v>1800</v>
      </c>
    </row>
    <row r="74" spans="1:8" x14ac:dyDescent="0.2">
      <c r="A74" s="38" t="s">
        <v>106</v>
      </c>
      <c r="B74" s="37">
        <v>73</v>
      </c>
      <c r="C74" s="37">
        <v>3</v>
      </c>
      <c r="D74" s="37">
        <v>1</v>
      </c>
      <c r="E74" s="37">
        <v>1</v>
      </c>
      <c r="F74" s="37">
        <v>2</v>
      </c>
      <c r="G74" s="37">
        <v>1</v>
      </c>
      <c r="H74" s="37">
        <v>1800</v>
      </c>
    </row>
    <row r="75" spans="1:8" x14ac:dyDescent="0.2">
      <c r="A75" s="38" t="s">
        <v>107</v>
      </c>
      <c r="B75" s="37">
        <v>74</v>
      </c>
      <c r="C75" s="37">
        <v>3</v>
      </c>
      <c r="D75" s="37">
        <v>1</v>
      </c>
      <c r="E75" s="37">
        <v>1</v>
      </c>
      <c r="F75" s="37">
        <v>3</v>
      </c>
      <c r="G75" s="37">
        <v>1</v>
      </c>
      <c r="H75" s="37">
        <v>1800</v>
      </c>
    </row>
    <row r="76" spans="1:8" x14ac:dyDescent="0.2">
      <c r="A76" s="38" t="s">
        <v>135</v>
      </c>
      <c r="B76" s="37">
        <v>75</v>
      </c>
      <c r="C76" s="37">
        <v>3</v>
      </c>
      <c r="D76" s="37">
        <v>1</v>
      </c>
      <c r="E76" s="37">
        <v>1</v>
      </c>
      <c r="F76" s="37">
        <v>4</v>
      </c>
      <c r="G76" s="37">
        <v>1</v>
      </c>
      <c r="H76" s="37">
        <v>1800</v>
      </c>
    </row>
    <row r="77" spans="1:8" x14ac:dyDescent="0.2">
      <c r="A77" s="38" t="s">
        <v>162</v>
      </c>
      <c r="B77" s="37">
        <v>76</v>
      </c>
      <c r="C77" s="37">
        <v>3</v>
      </c>
      <c r="D77" s="37">
        <v>1</v>
      </c>
      <c r="E77" s="37">
        <v>1</v>
      </c>
      <c r="F77" s="37">
        <v>5</v>
      </c>
      <c r="G77" s="37">
        <v>1</v>
      </c>
      <c r="H77" s="37">
        <v>1800</v>
      </c>
    </row>
    <row r="78" spans="1:8" x14ac:dyDescent="0.2">
      <c r="A78" s="38" t="s">
        <v>109</v>
      </c>
      <c r="B78" s="37">
        <v>77</v>
      </c>
      <c r="C78" s="37">
        <v>4</v>
      </c>
      <c r="D78" s="37">
        <v>0</v>
      </c>
      <c r="E78" s="37">
        <v>0</v>
      </c>
      <c r="F78" s="37">
        <v>0</v>
      </c>
      <c r="G78" s="37">
        <v>1</v>
      </c>
      <c r="H78" s="37">
        <v>2800</v>
      </c>
    </row>
    <row r="79" spans="1:8" x14ac:dyDescent="0.2">
      <c r="A79" s="38" t="s">
        <v>110</v>
      </c>
      <c r="B79" s="37">
        <v>78</v>
      </c>
      <c r="C79" s="37">
        <v>4</v>
      </c>
      <c r="D79" s="37">
        <v>0</v>
      </c>
      <c r="E79" s="37">
        <v>0</v>
      </c>
      <c r="F79" s="37">
        <v>2</v>
      </c>
      <c r="G79" s="37">
        <v>1</v>
      </c>
      <c r="H79" s="37">
        <v>2800</v>
      </c>
    </row>
    <row r="80" spans="1:8" x14ac:dyDescent="0.2">
      <c r="A80" s="38" t="s">
        <v>111</v>
      </c>
      <c r="B80" s="37">
        <v>79</v>
      </c>
      <c r="C80" s="37">
        <v>4</v>
      </c>
      <c r="D80" s="37">
        <v>0</v>
      </c>
      <c r="E80" s="37">
        <v>0</v>
      </c>
      <c r="F80" s="37">
        <v>3</v>
      </c>
      <c r="G80" s="37">
        <v>1</v>
      </c>
      <c r="H80" s="37">
        <v>2800</v>
      </c>
    </row>
    <row r="81" spans="1:8" x14ac:dyDescent="0.2">
      <c r="A81" s="38" t="s">
        <v>136</v>
      </c>
      <c r="B81" s="37">
        <v>80</v>
      </c>
      <c r="C81" s="37">
        <v>4</v>
      </c>
      <c r="D81" s="37">
        <v>0</v>
      </c>
      <c r="E81" s="37">
        <v>0</v>
      </c>
      <c r="F81" s="37">
        <v>4</v>
      </c>
      <c r="G81" s="37">
        <v>1</v>
      </c>
      <c r="H81" s="37">
        <v>2800</v>
      </c>
    </row>
    <row r="82" spans="1:8" x14ac:dyDescent="0.2">
      <c r="A82" s="38" t="s">
        <v>163</v>
      </c>
      <c r="B82" s="37">
        <v>81</v>
      </c>
      <c r="C82" s="37">
        <v>4</v>
      </c>
      <c r="D82" s="37">
        <v>0</v>
      </c>
      <c r="E82" s="37">
        <v>0</v>
      </c>
      <c r="F82" s="37">
        <v>5</v>
      </c>
      <c r="G82" s="37">
        <v>1</v>
      </c>
      <c r="H82" s="37">
        <v>2680</v>
      </c>
    </row>
    <row r="83" spans="1:8" x14ac:dyDescent="0.2">
      <c r="A83" s="38" t="s">
        <v>113</v>
      </c>
      <c r="B83" s="37">
        <v>82</v>
      </c>
      <c r="C83" s="37">
        <v>4</v>
      </c>
      <c r="D83" s="37">
        <v>0</v>
      </c>
      <c r="E83" s="37">
        <v>1</v>
      </c>
      <c r="F83" s="37">
        <v>0</v>
      </c>
      <c r="G83" s="37">
        <v>1</v>
      </c>
      <c r="H83" s="37">
        <v>2400</v>
      </c>
    </row>
    <row r="84" spans="1:8" x14ac:dyDescent="0.2">
      <c r="A84" s="38" t="s">
        <v>114</v>
      </c>
      <c r="B84" s="37">
        <v>83</v>
      </c>
      <c r="C84" s="37">
        <v>4</v>
      </c>
      <c r="D84" s="37">
        <v>0</v>
      </c>
      <c r="E84" s="37">
        <v>1</v>
      </c>
      <c r="F84" s="37">
        <v>2</v>
      </c>
      <c r="G84" s="37">
        <v>1</v>
      </c>
      <c r="H84" s="37">
        <v>2400</v>
      </c>
    </row>
    <row r="85" spans="1:8" x14ac:dyDescent="0.2">
      <c r="A85" s="38" t="s">
        <v>115</v>
      </c>
      <c r="B85" s="37">
        <v>84</v>
      </c>
      <c r="C85" s="37">
        <v>4</v>
      </c>
      <c r="D85" s="37">
        <v>0</v>
      </c>
      <c r="E85" s="37">
        <v>1</v>
      </c>
      <c r="F85" s="37">
        <v>3</v>
      </c>
      <c r="G85" s="37">
        <v>1</v>
      </c>
      <c r="H85" s="37">
        <v>2400</v>
      </c>
    </row>
    <row r="86" spans="1:8" x14ac:dyDescent="0.2">
      <c r="A86" s="38" t="s">
        <v>137</v>
      </c>
      <c r="B86" s="37">
        <v>85</v>
      </c>
      <c r="C86" s="37">
        <v>4</v>
      </c>
      <c r="D86" s="37">
        <v>0</v>
      </c>
      <c r="E86" s="37">
        <v>1</v>
      </c>
      <c r="F86" s="37">
        <v>4</v>
      </c>
      <c r="G86" s="37">
        <v>1</v>
      </c>
      <c r="H86" s="37">
        <v>2400</v>
      </c>
    </row>
    <row r="87" spans="1:8" x14ac:dyDescent="0.2">
      <c r="A87" s="38" t="s">
        <v>164</v>
      </c>
      <c r="B87" s="37">
        <v>86</v>
      </c>
      <c r="C87" s="37">
        <v>4</v>
      </c>
      <c r="D87" s="37">
        <v>0</v>
      </c>
      <c r="E87" s="37">
        <v>1</v>
      </c>
      <c r="F87" s="37">
        <v>5</v>
      </c>
      <c r="G87" s="37">
        <v>1</v>
      </c>
      <c r="H87" s="37">
        <v>2400</v>
      </c>
    </row>
    <row r="88" spans="1:8" x14ac:dyDescent="0.2">
      <c r="A88" s="38" t="s">
        <v>117</v>
      </c>
      <c r="B88" s="37">
        <v>87</v>
      </c>
      <c r="C88" s="37">
        <v>4</v>
      </c>
      <c r="D88" s="37">
        <v>1</v>
      </c>
      <c r="E88" s="37">
        <v>0</v>
      </c>
      <c r="F88" s="37">
        <v>0</v>
      </c>
      <c r="G88" s="37">
        <v>1</v>
      </c>
      <c r="H88" s="37">
        <v>2800</v>
      </c>
    </row>
    <row r="89" spans="1:8" x14ac:dyDescent="0.2">
      <c r="A89" s="38" t="s">
        <v>118</v>
      </c>
      <c r="B89" s="37">
        <v>88</v>
      </c>
      <c r="C89" s="37">
        <v>4</v>
      </c>
      <c r="D89" s="37">
        <v>1</v>
      </c>
      <c r="E89" s="37">
        <v>0</v>
      </c>
      <c r="F89" s="37">
        <v>2</v>
      </c>
      <c r="G89" s="37">
        <v>1</v>
      </c>
      <c r="H89" s="37">
        <v>2800</v>
      </c>
    </row>
    <row r="90" spans="1:8" x14ac:dyDescent="0.2">
      <c r="A90" s="38" t="s">
        <v>119</v>
      </c>
      <c r="B90" s="37">
        <v>89</v>
      </c>
      <c r="C90" s="37">
        <v>4</v>
      </c>
      <c r="D90" s="37">
        <v>1</v>
      </c>
      <c r="E90" s="37">
        <v>0</v>
      </c>
      <c r="F90" s="37">
        <v>3</v>
      </c>
      <c r="G90" s="37">
        <v>1</v>
      </c>
      <c r="H90" s="37">
        <v>2800</v>
      </c>
    </row>
    <row r="91" spans="1:8" x14ac:dyDescent="0.2">
      <c r="A91" s="38" t="s">
        <v>138</v>
      </c>
      <c r="B91" s="37">
        <v>90</v>
      </c>
      <c r="C91" s="37">
        <v>4</v>
      </c>
      <c r="D91" s="37">
        <v>1</v>
      </c>
      <c r="E91" s="37">
        <v>0</v>
      </c>
      <c r="F91" s="37">
        <v>4</v>
      </c>
      <c r="G91" s="37">
        <v>1</v>
      </c>
      <c r="H91" s="37">
        <v>2800</v>
      </c>
    </row>
    <row r="92" spans="1:8" x14ac:dyDescent="0.2">
      <c r="A92" s="38" t="s">
        <v>165</v>
      </c>
      <c r="B92" s="37">
        <v>91</v>
      </c>
      <c r="C92" s="37">
        <v>4</v>
      </c>
      <c r="D92" s="37">
        <v>1</v>
      </c>
      <c r="E92" s="37">
        <v>0</v>
      </c>
      <c r="F92" s="37">
        <v>5</v>
      </c>
      <c r="G92" s="37">
        <v>1</v>
      </c>
      <c r="H92" s="37">
        <v>2680</v>
      </c>
    </row>
    <row r="93" spans="1:8" x14ac:dyDescent="0.2">
      <c r="A93" s="38" t="s">
        <v>121</v>
      </c>
      <c r="B93" s="37">
        <v>92</v>
      </c>
      <c r="C93" s="37">
        <v>4</v>
      </c>
      <c r="D93" s="37">
        <v>1</v>
      </c>
      <c r="E93" s="37">
        <v>1</v>
      </c>
      <c r="F93" s="37">
        <v>0</v>
      </c>
      <c r="G93" s="37">
        <v>1</v>
      </c>
      <c r="H93" s="37">
        <v>2400</v>
      </c>
    </row>
    <row r="94" spans="1:8" x14ac:dyDescent="0.2">
      <c r="A94" s="38" t="s">
        <v>122</v>
      </c>
      <c r="B94" s="37">
        <v>93</v>
      </c>
      <c r="C94" s="37">
        <v>4</v>
      </c>
      <c r="D94" s="37">
        <v>1</v>
      </c>
      <c r="E94" s="37">
        <v>1</v>
      </c>
      <c r="F94" s="37">
        <v>2</v>
      </c>
      <c r="G94" s="37">
        <v>1</v>
      </c>
      <c r="H94" s="37">
        <v>2400</v>
      </c>
    </row>
    <row r="95" spans="1:8" x14ac:dyDescent="0.2">
      <c r="A95" s="38" t="s">
        <v>123</v>
      </c>
      <c r="B95" s="37">
        <v>94</v>
      </c>
      <c r="C95" s="37">
        <v>4</v>
      </c>
      <c r="D95" s="37">
        <v>1</v>
      </c>
      <c r="E95" s="37">
        <v>1</v>
      </c>
      <c r="F95" s="37">
        <v>3</v>
      </c>
      <c r="G95" s="37">
        <v>1</v>
      </c>
      <c r="H95" s="37">
        <v>2400</v>
      </c>
    </row>
    <row r="96" spans="1:8" x14ac:dyDescent="0.2">
      <c r="A96" s="38" t="s">
        <v>139</v>
      </c>
      <c r="B96" s="37">
        <v>95</v>
      </c>
      <c r="C96" s="37">
        <v>4</v>
      </c>
      <c r="D96" s="37">
        <v>1</v>
      </c>
      <c r="E96" s="37">
        <v>1</v>
      </c>
      <c r="F96" s="37">
        <v>4</v>
      </c>
      <c r="G96" s="37">
        <v>1</v>
      </c>
      <c r="H96" s="37">
        <v>2400</v>
      </c>
    </row>
    <row r="97" spans="1:8" x14ac:dyDescent="0.2">
      <c r="A97" s="38" t="s">
        <v>166</v>
      </c>
      <c r="B97" s="37">
        <v>96</v>
      </c>
      <c r="C97" s="37">
        <v>4</v>
      </c>
      <c r="D97" s="37">
        <v>1</v>
      </c>
      <c r="E97" s="37">
        <v>1</v>
      </c>
      <c r="F97" s="37">
        <v>5</v>
      </c>
      <c r="G97" s="37">
        <v>1</v>
      </c>
      <c r="H97" s="37">
        <v>2400</v>
      </c>
    </row>
  </sheetData>
  <sheetProtection password="CBD2" sheet="1" objects="1" scenarios="1" selectLockedCells="1" selectUnlockedCells="1"/>
  <pageMargins left="0.7" right="0.7" top="0.75" bottom="0.75" header="0.3" footer="0.3"/>
  <pageSetup paperSize="9" orientation="portrait" horizontalDpi="300" verticalDpi="0" copies="0" r:id="rId1"/>
  <ignoredErrors>
    <ignoredError sqref="A2 A3: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16</vt:i4>
      </vt:variant>
    </vt:vector>
  </HeadingPairs>
  <TitlesOfParts>
    <vt:vector size="19" baseType="lpstr">
      <vt:lpstr>Foglio1</vt:lpstr>
      <vt:lpstr>Foglio2</vt:lpstr>
      <vt:lpstr>Foglio3</vt:lpstr>
      <vt:lpstr>Alumno</vt:lpstr>
      <vt:lpstr>Alumno2</vt:lpstr>
      <vt:lpstr>Discag</vt:lpstr>
      <vt:lpstr>Discag2</vt:lpstr>
      <vt:lpstr>FatturazionePubblica</vt:lpstr>
      <vt:lpstr>FatturazionePubblica2</vt:lpstr>
      <vt:lpstr>Posizione</vt:lpstr>
      <vt:lpstr>Posizione2</vt:lpstr>
      <vt:lpstr>Settimana1</vt:lpstr>
      <vt:lpstr>Settimana1a</vt:lpstr>
      <vt:lpstr>Settimana2</vt:lpstr>
      <vt:lpstr>Settimana2a</vt:lpstr>
      <vt:lpstr>Settimana3</vt:lpstr>
      <vt:lpstr>Settimana3a</vt:lpstr>
      <vt:lpstr>Settimana4</vt:lpstr>
      <vt:lpstr>Settimana4a</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Nino Miceli</cp:lastModifiedBy>
  <cp:lastPrinted>2021-01-28T14:52:27Z</cp:lastPrinted>
  <dcterms:created xsi:type="dcterms:W3CDTF">2012-01-26T17:31:17Z</dcterms:created>
  <dcterms:modified xsi:type="dcterms:W3CDTF">2021-01-28T14:54:51Z</dcterms:modified>
</cp:coreProperties>
</file>