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ocumenti Nino\Summer School\Scuole 2021\Format d'iscrizione\"/>
    </mc:Choice>
  </mc:AlternateContent>
  <bookViews>
    <workbookView xWindow="240" yWindow="45" windowWidth="11790" windowHeight="5520"/>
  </bookViews>
  <sheets>
    <sheet name="Foglio1" sheetId="1" r:id="rId1"/>
    <sheet name="Foglio2" sheetId="2" r:id="rId2"/>
    <sheet name="Foglio3" sheetId="3" r:id="rId3"/>
  </sheets>
  <definedNames>
    <definedName name="Alumno">Foglio2!$B$15:$D$15</definedName>
    <definedName name="EDA">Foglio2!$G$4:$G$5</definedName>
    <definedName name="InvoicePublic">Foglio2!$K$2:$M$2</definedName>
    <definedName name="Position">Foglio2!$A$8:$A$14</definedName>
    <definedName name="Schools">Foglio2!$G$3:$G$5</definedName>
    <definedName name="Text_Mining">Foglio2!$G$1:$G$2</definedName>
    <definedName name="TM">Foglio2!$G$1:$G$2</definedName>
  </definedNames>
  <calcPr calcId="162913"/>
</workbook>
</file>

<file path=xl/calcChain.xml><?xml version="1.0" encoding="utf-8"?>
<calcChain xmlns="http://schemas.openxmlformats.org/spreadsheetml/2006/main">
  <c r="T179" i="1" l="1"/>
  <c r="E27" i="2"/>
  <c r="F21" i="2"/>
  <c r="AB19" i="1"/>
  <c r="E7" i="2"/>
  <c r="N4" i="2"/>
  <c r="V7" i="2"/>
  <c r="E15" i="2"/>
  <c r="R21" i="2"/>
  <c r="H1" i="2"/>
  <c r="H4" i="2"/>
  <c r="P3" i="2"/>
  <c r="Z22" i="2"/>
  <c r="N6" i="2"/>
  <c r="N2" i="2"/>
  <c r="I158" i="1"/>
  <c r="R22" i="2"/>
  <c r="E9" i="2"/>
  <c r="E10" i="2"/>
  <c r="J21" i="2"/>
  <c r="AB38" i="1"/>
  <c r="E11" i="2"/>
  <c r="E12" i="2"/>
  <c r="E13" i="2"/>
  <c r="AB40" i="1"/>
  <c r="E8" i="2"/>
  <c r="G110" i="1"/>
  <c r="C108" i="1"/>
  <c r="N16" i="2"/>
  <c r="P2" i="2"/>
  <c r="N1" i="2"/>
  <c r="H16" i="2"/>
  <c r="H15" i="2"/>
  <c r="H14" i="2"/>
  <c r="H13" i="2"/>
  <c r="H12" i="2"/>
  <c r="E6" i="2"/>
  <c r="N14" i="2"/>
  <c r="P1" i="2"/>
  <c r="N15" i="2"/>
  <c r="H10" i="2"/>
  <c r="H8" i="2"/>
  <c r="W24" i="2"/>
  <c r="E5" i="2"/>
  <c r="S3" i="2"/>
  <c r="N11" i="2"/>
  <c r="N3" i="2"/>
  <c r="H11" i="2"/>
  <c r="E4" i="2"/>
  <c r="E3" i="2"/>
  <c r="E2" i="2"/>
  <c r="E1" i="2"/>
  <c r="R24" i="2"/>
  <c r="T7" i="2"/>
  <c r="F24" i="2"/>
  <c r="E17" i="2"/>
  <c r="S7" i="2"/>
  <c r="N24" i="2"/>
  <c r="S12" i="2"/>
  <c r="F18" i="2"/>
  <c r="A30" i="2"/>
  <c r="W7" i="2"/>
  <c r="R12" i="2"/>
  <c r="F23" i="2"/>
  <c r="C115" i="1"/>
  <c r="C150" i="1"/>
  <c r="B203" i="1"/>
  <c r="C172" i="1"/>
  <c r="C188" i="1"/>
  <c r="U106" i="1"/>
  <c r="C116" i="1"/>
  <c r="C175" i="1"/>
  <c r="C119" i="1"/>
  <c r="Z21" i="2"/>
  <c r="C120" i="1"/>
  <c r="C127" i="1"/>
  <c r="C187" i="1"/>
  <c r="C130" i="1"/>
  <c r="T113" i="1"/>
  <c r="C125" i="1"/>
  <c r="C195" i="1"/>
  <c r="O110" i="1"/>
  <c r="I151" i="1"/>
  <c r="B167" i="1"/>
  <c r="C129" i="1"/>
  <c r="C152" i="1"/>
  <c r="I98" i="1"/>
  <c r="C112" i="1"/>
  <c r="C151" i="1"/>
  <c r="B202" i="1"/>
  <c r="C126" i="1"/>
  <c r="C122" i="1"/>
  <c r="C192" i="1"/>
  <c r="B103" i="1"/>
  <c r="I125" i="1"/>
  <c r="E113" i="1"/>
  <c r="C117" i="1"/>
  <c r="C191" i="1"/>
  <c r="C106" i="1"/>
  <c r="C128" i="1"/>
  <c r="J29" i="2"/>
  <c r="AB74" i="1"/>
  <c r="AB55" i="1"/>
  <c r="AB53" i="1"/>
</calcChain>
</file>

<file path=xl/sharedStrings.xml><?xml version="1.0" encoding="utf-8"?>
<sst xmlns="http://schemas.openxmlformats.org/spreadsheetml/2006/main" count="249" uniqueCount="231">
  <si>
    <t>Dottorando</t>
  </si>
  <si>
    <t>No</t>
  </si>
  <si>
    <t>CAP</t>
  </si>
  <si>
    <t>e-mail</t>
  </si>
  <si>
    <t>nome</t>
  </si>
  <si>
    <t>cognome</t>
  </si>
  <si>
    <t>uni</t>
  </si>
  <si>
    <t>dip</t>
  </si>
  <si>
    <t>Alumno</t>
  </si>
  <si>
    <t>Unical</t>
  </si>
  <si>
    <t>ADSEM</t>
  </si>
  <si>
    <t>INT</t>
  </si>
  <si>
    <t>IND</t>
  </si>
  <si>
    <t>CIT</t>
  </si>
  <si>
    <t>CFPI</t>
  </si>
  <si>
    <t>TEL</t>
  </si>
  <si>
    <t>FATTPUB</t>
  </si>
  <si>
    <t>ASSEGNO</t>
  </si>
  <si>
    <t>BONIFICO</t>
  </si>
  <si>
    <t>#scuole</t>
  </si>
  <si>
    <t>Imponibile</t>
  </si>
  <si>
    <t>casi</t>
  </si>
  <si>
    <t>Quota</t>
  </si>
  <si>
    <t>Profit</t>
  </si>
  <si>
    <t>Codice</t>
  </si>
  <si>
    <t>check dati partecipanti</t>
  </si>
  <si>
    <t>Uni</t>
  </si>
  <si>
    <t>check posizione</t>
  </si>
  <si>
    <t>check Alumno</t>
  </si>
  <si>
    <t>si</t>
  </si>
  <si>
    <t>no</t>
  </si>
  <si>
    <t>scuole1sett</t>
  </si>
  <si>
    <t>scuole2sett</t>
  </si>
  <si>
    <t>scuole3sett</t>
  </si>
  <si>
    <t>scuole4sett</t>
  </si>
  <si>
    <t>check fatt pub</t>
  </si>
  <si>
    <t>tot</t>
  </si>
  <si>
    <t>,</t>
  </si>
  <si>
    <t xml:space="preserve"> </t>
  </si>
  <si>
    <t xml:space="preserve">con sede legale in </t>
  </si>
  <si>
    <t xml:space="preserve">Il </t>
  </si>
  <si>
    <t>Nome Diret</t>
  </si>
  <si>
    <t>Nato a</t>
  </si>
  <si>
    <t>Nato il</t>
  </si>
  <si>
    <t>ElencoDott</t>
  </si>
  <si>
    <t>#altri dott</t>
  </si>
  <si>
    <t>10000</t>
  </si>
  <si>
    <t>10001</t>
  </si>
  <si>
    <t>10021</t>
  </si>
  <si>
    <t>10031</t>
  </si>
  <si>
    <t>10100</t>
  </si>
  <si>
    <t>10101</t>
  </si>
  <si>
    <t>10121</t>
  </si>
  <si>
    <t>10131</t>
  </si>
  <si>
    <t>11000</t>
  </si>
  <si>
    <t>11001</t>
  </si>
  <si>
    <t>11021</t>
  </si>
  <si>
    <t>11031</t>
  </si>
  <si>
    <t>11100</t>
  </si>
  <si>
    <t>11101</t>
  </si>
  <si>
    <t>11121</t>
  </si>
  <si>
    <t>11131</t>
  </si>
  <si>
    <t>20000</t>
  </si>
  <si>
    <t>20001</t>
  </si>
  <si>
    <t>20021</t>
  </si>
  <si>
    <t>20031</t>
  </si>
  <si>
    <t>20100</t>
  </si>
  <si>
    <t>20101</t>
  </si>
  <si>
    <t>20121</t>
  </si>
  <si>
    <t>20131</t>
  </si>
  <si>
    <t>21000</t>
  </si>
  <si>
    <t>21001</t>
  </si>
  <si>
    <t>21021</t>
  </si>
  <si>
    <t>21031</t>
  </si>
  <si>
    <t>21100</t>
  </si>
  <si>
    <t>21101</t>
  </si>
  <si>
    <t>21121</t>
  </si>
  <si>
    <t>21131</t>
  </si>
  <si>
    <t>30000</t>
  </si>
  <si>
    <t>30001</t>
  </si>
  <si>
    <t>30021</t>
  </si>
  <si>
    <t>30031</t>
  </si>
  <si>
    <t>30100</t>
  </si>
  <si>
    <t>30101</t>
  </si>
  <si>
    <t>30121</t>
  </si>
  <si>
    <t>30131</t>
  </si>
  <si>
    <t>31000</t>
  </si>
  <si>
    <t>31001</t>
  </si>
  <si>
    <t>31021</t>
  </si>
  <si>
    <t>31031</t>
  </si>
  <si>
    <t>31100</t>
  </si>
  <si>
    <t>31101</t>
  </si>
  <si>
    <t>31121</t>
  </si>
  <si>
    <t>31131</t>
  </si>
  <si>
    <t>40000</t>
  </si>
  <si>
    <t>40001</t>
  </si>
  <si>
    <t>40021</t>
  </si>
  <si>
    <t>40031</t>
  </si>
  <si>
    <t>40100</t>
  </si>
  <si>
    <t>40101</t>
  </si>
  <si>
    <t>40121</t>
  </si>
  <si>
    <t>40131</t>
  </si>
  <si>
    <t>41000</t>
  </si>
  <si>
    <t>41001</t>
  </si>
  <si>
    <t>41021</t>
  </si>
  <si>
    <t>41031</t>
  </si>
  <si>
    <t>41100</t>
  </si>
  <si>
    <t>41101</t>
  </si>
  <si>
    <t>41121</t>
  </si>
  <si>
    <t>41131</t>
  </si>
  <si>
    <t>10041</t>
  </si>
  <si>
    <t>10141</t>
  </si>
  <si>
    <t>11041</t>
  </si>
  <si>
    <t>11141</t>
  </si>
  <si>
    <t>20041</t>
  </si>
  <si>
    <t>20141</t>
  </si>
  <si>
    <t>21041</t>
  </si>
  <si>
    <t>21141</t>
  </si>
  <si>
    <t>30041</t>
  </si>
  <si>
    <t>30141</t>
  </si>
  <si>
    <t>31041</t>
  </si>
  <si>
    <t>31141</t>
  </si>
  <si>
    <t>40041</t>
  </si>
  <si>
    <t>40141</t>
  </si>
  <si>
    <t>41041</t>
  </si>
  <si>
    <t>41141</t>
  </si>
  <si>
    <t>NDott</t>
  </si>
  <si>
    <t>Ndott</t>
  </si>
  <si>
    <t>luogoPrivato</t>
  </si>
  <si>
    <t>dataPrivato</t>
  </si>
  <si>
    <t>check dati fatturazione privati</t>
  </si>
  <si>
    <t>check dati fatturazione pubblica</t>
  </si>
  <si>
    <t>NoFattPub</t>
  </si>
  <si>
    <t xml:space="preserve"> (quale rappresentante legale),</t>
  </si>
  <si>
    <t>;</t>
  </si>
  <si>
    <t>Disegni e metodi di ricerca</t>
  </si>
  <si>
    <t>Analisi econometriche - Corso base</t>
  </si>
  <si>
    <t>Experimental Research</t>
  </si>
  <si>
    <t>Analisi multivariata per la ricerca sociale</t>
  </si>
  <si>
    <t>Ricerche qualitative</t>
  </si>
  <si>
    <t>Modelli di equazioni strutturali - Corso base</t>
  </si>
  <si>
    <t>Structural Equation Modeling - Advanced Course</t>
  </si>
  <si>
    <t xml:space="preserve">Modelli panel </t>
  </si>
  <si>
    <t>10051</t>
  </si>
  <si>
    <t>10151</t>
  </si>
  <si>
    <t>11051</t>
  </si>
  <si>
    <t>11151</t>
  </si>
  <si>
    <t>20051</t>
  </si>
  <si>
    <t>20151</t>
  </si>
  <si>
    <t>21051</t>
  </si>
  <si>
    <t>21151</t>
  </si>
  <si>
    <t>30051</t>
  </si>
  <si>
    <t>30151</t>
  </si>
  <si>
    <t>31051</t>
  </si>
  <si>
    <t>31151</t>
  </si>
  <si>
    <t>40051</t>
  </si>
  <si>
    <t>40151</t>
  </si>
  <si>
    <t>41051</t>
  </si>
  <si>
    <t>41151</t>
  </si>
  <si>
    <t>Participant's information</t>
  </si>
  <si>
    <t>Name</t>
  </si>
  <si>
    <t>Surname</t>
  </si>
  <si>
    <t>University</t>
  </si>
  <si>
    <t>Department</t>
  </si>
  <si>
    <t>Town and Country of birth</t>
  </si>
  <si>
    <t>Date of birth (dd/mm/yyyy)</t>
  </si>
  <si>
    <t>Town</t>
  </si>
  <si>
    <t>Date</t>
  </si>
  <si>
    <t>Full/Associate Professor</t>
  </si>
  <si>
    <t>Assistant Professor</t>
  </si>
  <si>
    <t>PhD Student</t>
  </si>
  <si>
    <t>Yes</t>
  </si>
  <si>
    <t>Data for invoicing</t>
  </si>
  <si>
    <t>Should the invoice be issued to an Academic Institution?</t>
  </si>
  <si>
    <t>Invoice should be issued to:</t>
  </si>
  <si>
    <t>ZIP Code</t>
  </si>
  <si>
    <t>Phone number</t>
  </si>
  <si>
    <t>Country</t>
  </si>
  <si>
    <t>VAT number / Tax code (needed)</t>
  </si>
  <si>
    <t>Tel</t>
  </si>
  <si>
    <t>Town of birth (Country)</t>
  </si>
  <si>
    <t>Invoice address</t>
  </si>
  <si>
    <t>Data of the Legal Representative of the Academic Institution</t>
  </si>
  <si>
    <t>Date of birth  (dd/mm/yyyy)</t>
  </si>
  <si>
    <t>Paying method</t>
  </si>
  <si>
    <t>Total fee</t>
  </si>
  <si>
    <t>Participation Fee</t>
  </si>
  <si>
    <t xml:space="preserve">born in </t>
  </si>
  <si>
    <t>on</t>
  </si>
  <si>
    <t>- The Multivariate Analysis for Social Sciences School (taught in Italian), which concerns the conceptual and empirical analyses of the main techniques of association and classification;</t>
  </si>
  <si>
    <t>- The Qualitative Research School (taught in Italian), which focuses on the sense, potential, complexity and limitations of qualitative research, starting from the design stage all the way to reporting;</t>
  </si>
  <si>
    <t>- The Basic Structural Equation Modeling School (taught in Italian), which concerns confirmatory factor analysis models and path analysis between latent variables;</t>
  </si>
  <si>
    <t>Training activities start on</t>
  </si>
  <si>
    <t>and end on</t>
  </si>
  <si>
    <t>Privacy Protection - Based on art. 13 D.lgs 30.6.2003, n. 196 and successive laws, and on D.lgs n. 196/2003 provided information will be used only for the present activity.</t>
  </si>
  <si>
    <t>Read and signed on</t>
  </si>
  <si>
    <t>(fill only in case of invoice issued to an Academic Institution)</t>
  </si>
  <si>
    <t>Name and surname of the Head of the Academic Institution (e.g., Department)</t>
  </si>
  <si>
    <t>Research Assistant</t>
  </si>
  <si>
    <t>Vat No./Tax Code</t>
  </si>
  <si>
    <t>Summer School</t>
  </si>
  <si>
    <t>Bank transfer to Università della Calabria - Bank: Unicredit, agenzia Arcavacata di Rende</t>
  </si>
  <si>
    <t>Research Fellow</t>
  </si>
  <si>
    <t>Other (please specify)</t>
  </si>
  <si>
    <t>If you have selected "Other", specify your position</t>
  </si>
  <si>
    <r>
      <rPr>
        <b/>
        <u/>
        <sz val="13"/>
        <color indexed="42"/>
        <rFont val="Calibri"/>
        <family val="2"/>
      </rPr>
      <t>Academic position</t>
    </r>
    <r>
      <rPr>
        <b/>
        <sz val="13"/>
        <color indexed="42"/>
        <rFont val="Calibri"/>
        <family val="2"/>
      </rPr>
      <t xml:space="preserve"> </t>
    </r>
    <r>
      <rPr>
        <b/>
        <sz val="10"/>
        <color indexed="42"/>
        <rFont val="Calibri"/>
        <family val="2"/>
      </rPr>
      <t>(please select your position from the drop-down list)</t>
    </r>
  </si>
  <si>
    <t>Experimental Design &amp; Analysis</t>
  </si>
  <si>
    <t>(please select your response from the drop-down list)</t>
  </si>
  <si>
    <t>residence</t>
  </si>
  <si>
    <t>Bank: Unicredit, agenzia Arcavacata di Rende,                                                                                                                                                                                IBAN: IT23Q0200880884000103544938        BIC/SWIFT: UNCRITM1P14</t>
  </si>
  <si>
    <t>The above-mentioned fee will be payed to the Department upon applying to the  school by bank transfer on the account: Università della Calabria,  U.O. 2024 DISCAG;</t>
  </si>
  <si>
    <t>Text Mining</t>
  </si>
  <si>
    <t>- The Text Mining School (taught in English), which concerns coding and  interpretation of textual data through linguistic and semantic theories implemented into text mining tools;</t>
  </si>
  <si>
    <t>(The invoice will be VAT-free, art. 10, point 20, of DPR 633/1972)</t>
  </si>
  <si>
    <t>- The Basic Econometrics School (taught in Italian), which concerns the conceptual and empirical analysis of basic econometrics models, with special reference to linear regression models;</t>
  </si>
  <si>
    <t>- The Advanced Econometrics School (taught in Italian), which concerns advanced econometrics models with qualitative dependent variables;</t>
  </si>
  <si>
    <t>On the behalf of the Department of Business Administration and Law of the University of Calabria, the Head Alfio Cariola</t>
  </si>
  <si>
    <t>July 19-23 2021</t>
  </si>
  <si>
    <t>Address</t>
  </si>
  <si>
    <t>Signature of the participant</t>
  </si>
  <si>
    <t>- The Advanced Structural Equation Modeling School (taught in Italian), which concerns multi-group analysis, test of mediation and moderation hypotheses, and assessing common method bias.</t>
  </si>
  <si>
    <t>- Text Mining</t>
  </si>
  <si>
    <t>For each topic (course), training will consist of 40 hours of online lectures and applications (5 days), and of 10 hours of self-study. Each course requires a minimum of 12 participants and allows a maximum of 16 participants.</t>
  </si>
  <si>
    <t>The participation fee is € 650 per school. The fee is VAT-free based on the art. 10, punto 20, of DPR 633/1972. The fee includes participation in the selected school and teaching materials. Refunding of participation fees are possible only sending the request to g.miceli@unical.it within 21 days from the beginning of the school to be attended.</t>
  </si>
  <si>
    <t xml:space="preserve">In  the  specific case,  the  fee  for  the training   activities  requested  to  the Department  is  € </t>
  </si>
  <si>
    <t>Reference: Surname Name of Participant + SS2021 U.O. 2024 DISCAG. The Department will issue an invoice for the received fee.</t>
  </si>
  <si>
    <t xml:space="preserve">Based on the D.lgs n. 196/2003, the information provided will be used only for activities related to the Schools. Each participant will get electronic access, with proper password or codes, to  teaching materials and to online live lectures (streaming). S7he is aware that any data acquired in audio-video format are considered “personal data" (art. 4, co. 1, lett. b) of the "Code on protection of personal data" - “Codice in materia di protezione dei dati personali”, approved with d.lgs. June 30, 2003 n. 196), and that their diffusion or communication is justified only if the involved person is dutily informed and has given her/his explicit consent to the successive use of such personal data (artt. 13 and 23 d.lgs. June 30, 2003 n. 196). Therefore, it is prohibited to copy, alter, publish and/or distribute the teaching materials and/or any audio-video recording  of the online lectures of the Summer School. </t>
  </si>
  <si>
    <t>July 19, 2021</t>
  </si>
  <si>
    <t>IBAN: IT23Q0200880884000103544938         BIC/SWIFT: UNCRITMM
Reference (Please ensure to type EXACTLY as follows): Surname Name of Participant + SS2021 U.O. 2024 DISCAG</t>
  </si>
  <si>
    <t>Participant's address</t>
  </si>
  <si>
    <t>(The fee includes access to online lectures and teaching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</si>
</sst>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quot;€&quot;\ #,##0.00"/>
    <numFmt numFmtId="175" formatCode="d/m/yyyy;@"/>
  </numFmts>
  <fonts count="29" x14ac:knownFonts="1">
    <font>
      <sz val="11"/>
      <color theme="1"/>
      <name val="Calibri"/>
      <family val="2"/>
      <scheme val="minor"/>
    </font>
    <font>
      <b/>
      <u/>
      <sz val="13"/>
      <color indexed="42"/>
      <name val="Calibri"/>
      <family val="2"/>
    </font>
    <font>
      <b/>
      <sz val="10"/>
      <color indexed="42"/>
      <name val="Calibri"/>
      <family val="2"/>
    </font>
    <font>
      <b/>
      <sz val="13"/>
      <color indexed="42"/>
      <name val="Calibri"/>
      <family val="2"/>
    </font>
    <font>
      <b/>
      <sz val="11"/>
      <color rgb="FF990033"/>
      <name val="Calibri"/>
      <family val="2"/>
      <scheme val="minor"/>
    </font>
    <font>
      <sz val="11"/>
      <color rgb="FF990033"/>
      <name val="Calibri"/>
      <family val="2"/>
      <scheme val="minor"/>
    </font>
    <font>
      <b/>
      <sz val="14"/>
      <color rgb="FF990033"/>
      <name val="Calibri"/>
      <family val="2"/>
      <scheme val="minor"/>
    </font>
    <font>
      <b/>
      <sz val="12"/>
      <color rgb="FF990033"/>
      <name val="Calibri"/>
      <family val="2"/>
      <scheme val="minor"/>
    </font>
    <font>
      <sz val="13"/>
      <color rgb="FF990033"/>
      <name val="Calibri"/>
      <family val="2"/>
      <scheme val="minor"/>
    </font>
    <font>
      <sz val="8"/>
      <color rgb="FF990033"/>
      <name val="Calibri"/>
      <family val="2"/>
      <scheme val="minor"/>
    </font>
    <font>
      <b/>
      <sz val="10"/>
      <color rgb="FF990033"/>
      <name val="Calibri"/>
      <family val="2"/>
      <scheme val="minor"/>
    </font>
    <font>
      <b/>
      <u/>
      <sz val="12"/>
      <color rgb="FF990033"/>
      <name val="Calibri"/>
      <family val="2"/>
      <scheme val="minor"/>
    </font>
    <font>
      <b/>
      <sz val="13"/>
      <color rgb="FF990033"/>
      <name val="Calibri"/>
      <family val="2"/>
      <scheme val="minor"/>
    </font>
    <font>
      <b/>
      <sz val="8"/>
      <color rgb="FF990033"/>
      <name val="Calibri"/>
      <family val="2"/>
      <scheme val="minor"/>
    </font>
    <font>
      <sz val="10"/>
      <color rgb="FF990033"/>
      <name val="Calibri"/>
      <family val="2"/>
      <scheme val="minor"/>
    </font>
    <font>
      <sz val="11"/>
      <name val="Calibri"/>
      <family val="2"/>
      <scheme val="minor"/>
    </font>
    <font>
      <b/>
      <sz val="8"/>
      <name val="Calibri"/>
      <family val="2"/>
      <scheme val="minor"/>
    </font>
    <font>
      <sz val="8"/>
      <name val="Calibri"/>
      <family val="2"/>
      <scheme val="minor"/>
    </font>
    <font>
      <b/>
      <u/>
      <sz val="8"/>
      <name val="Calibri"/>
      <family val="2"/>
      <scheme val="minor"/>
    </font>
    <font>
      <sz val="13"/>
      <color theme="1"/>
      <name val="Calibri"/>
      <family val="2"/>
      <scheme val="minor"/>
    </font>
    <font>
      <b/>
      <sz val="9"/>
      <name val="Calibri"/>
      <family val="2"/>
      <scheme val="minor"/>
    </font>
    <font>
      <sz val="7"/>
      <name val="Calibri"/>
      <family val="2"/>
      <scheme val="minor"/>
    </font>
    <font>
      <b/>
      <sz val="9"/>
      <color rgb="FF990033"/>
      <name val="Calibri"/>
      <family val="2"/>
      <scheme val="minor"/>
    </font>
    <font>
      <sz val="9"/>
      <color theme="0"/>
      <name val="Calibri"/>
      <family val="2"/>
      <scheme val="minor"/>
    </font>
    <font>
      <b/>
      <u/>
      <sz val="13"/>
      <color rgb="FF990033"/>
      <name val="Calibri"/>
      <family val="2"/>
      <scheme val="minor"/>
    </font>
    <font>
      <sz val="12"/>
      <color rgb="FF990033"/>
      <name val="Calibri"/>
      <family val="2"/>
      <scheme val="minor"/>
    </font>
    <font>
      <sz val="9"/>
      <color rgb="FF990033"/>
      <name val="Calibri"/>
      <family val="2"/>
      <scheme val="minor"/>
    </font>
    <font>
      <sz val="6"/>
      <color rgb="FF990033"/>
      <name val="Calibri"/>
      <family val="2"/>
      <scheme val="minor"/>
    </font>
    <font>
      <b/>
      <i/>
      <sz val="8"/>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990033"/>
      </left>
      <right/>
      <top/>
      <bottom/>
      <diagonal/>
    </border>
    <border>
      <left/>
      <right style="thin">
        <color rgb="FF990033"/>
      </right>
      <top/>
      <bottom/>
      <diagonal/>
    </border>
    <border>
      <left style="thin">
        <color rgb="FF990033"/>
      </left>
      <right/>
      <top style="thin">
        <color rgb="FF990033"/>
      </top>
      <bottom/>
      <diagonal/>
    </border>
    <border>
      <left/>
      <right/>
      <top style="thin">
        <color rgb="FF990033"/>
      </top>
      <bottom/>
      <diagonal/>
    </border>
    <border>
      <left/>
      <right style="thin">
        <color rgb="FF990033"/>
      </right>
      <top style="thin">
        <color rgb="FF990033"/>
      </top>
      <bottom/>
      <diagonal/>
    </border>
    <border>
      <left style="thin">
        <color rgb="FF990033"/>
      </left>
      <right/>
      <top/>
      <bottom style="thin">
        <color rgb="FF990033"/>
      </bottom>
      <diagonal/>
    </border>
    <border>
      <left/>
      <right style="thin">
        <color rgb="FF990033"/>
      </right>
      <top/>
      <bottom style="thin">
        <color rgb="FF990033"/>
      </bottom>
      <diagonal/>
    </border>
    <border>
      <left/>
      <right/>
      <top/>
      <bottom style="thin">
        <color rgb="FF990033"/>
      </bottom>
      <diagonal/>
    </border>
    <border>
      <left style="thin">
        <color rgb="FF990033"/>
      </left>
      <right style="thin">
        <color rgb="FF990033"/>
      </right>
      <top/>
      <bottom/>
      <diagonal/>
    </border>
    <border>
      <left style="thin">
        <color rgb="FF990033"/>
      </left>
      <right/>
      <top style="thin">
        <color rgb="FF990033"/>
      </top>
      <bottom style="thin">
        <color rgb="FF990033"/>
      </bottom>
      <diagonal/>
    </border>
    <border>
      <left/>
      <right/>
      <top style="thin">
        <color rgb="FF990033"/>
      </top>
      <bottom style="thin">
        <color rgb="FF990033"/>
      </bottom>
      <diagonal/>
    </border>
    <border>
      <left/>
      <right style="thin">
        <color rgb="FF990033"/>
      </right>
      <top style="thin">
        <color rgb="FF990033"/>
      </top>
      <bottom style="thin">
        <color rgb="FF990033"/>
      </bottom>
      <diagonal/>
    </border>
  </borders>
  <cellStyleXfs count="1">
    <xf numFmtId="0" fontId="0" fillId="0" borderId="0"/>
  </cellStyleXfs>
  <cellXfs count="309">
    <xf numFmtId="0" fontId="0" fillId="0" borderId="0" xfId="0"/>
    <xf numFmtId="0" fontId="4" fillId="2" borderId="0" xfId="0" applyFont="1" applyFill="1" applyAlignment="1" applyProtection="1">
      <alignment vertical="center"/>
    </xf>
    <xf numFmtId="0" fontId="5"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0" xfId="0" applyFont="1" applyFill="1" applyProtection="1"/>
    <xf numFmtId="0" fontId="5" fillId="2" borderId="3" xfId="0" applyFont="1" applyFill="1" applyBorder="1" applyProtection="1"/>
    <xf numFmtId="0" fontId="5" fillId="2" borderId="4" xfId="0" applyFont="1" applyFill="1" applyBorder="1" applyProtection="1"/>
    <xf numFmtId="0" fontId="5" fillId="2" borderId="5" xfId="0" applyFont="1" applyFill="1" applyBorder="1" applyProtection="1"/>
    <xf numFmtId="0" fontId="5" fillId="2" borderId="1" xfId="0" applyFont="1" applyFill="1" applyBorder="1" applyProtection="1"/>
    <xf numFmtId="0" fontId="5" fillId="2" borderId="0" xfId="0" applyFont="1" applyFill="1" applyBorder="1" applyProtection="1"/>
    <xf numFmtId="0" fontId="5" fillId="2" borderId="2" xfId="0" applyFont="1" applyFill="1" applyBorder="1" applyProtection="1"/>
    <xf numFmtId="0" fontId="6"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8" xfId="0" applyFont="1" applyFill="1" applyBorder="1" applyAlignment="1" applyProtection="1">
      <alignment horizontal="left" vertical="center"/>
    </xf>
    <xf numFmtId="0" fontId="5" fillId="2" borderId="8" xfId="0" applyFont="1" applyFill="1" applyBorder="1" applyProtection="1"/>
    <xf numFmtId="0" fontId="5" fillId="2" borderId="7" xfId="0" applyFont="1" applyFill="1" applyBorder="1" applyProtection="1"/>
    <xf numFmtId="0" fontId="8" fillId="2" borderId="0" xfId="0" applyFont="1" applyFill="1" applyBorder="1" applyProtection="1"/>
    <xf numFmtId="0" fontId="6" fillId="2" borderId="0" xfId="0" applyFont="1" applyFill="1" applyBorder="1" applyAlignment="1" applyProtection="1">
      <alignment horizontal="left" vertical="center"/>
    </xf>
    <xf numFmtId="0" fontId="9" fillId="2" borderId="0" xfId="0" applyFont="1" applyFill="1" applyProtection="1"/>
    <xf numFmtId="0" fontId="9" fillId="2" borderId="0" xfId="0" applyFont="1" applyFill="1" applyAlignment="1" applyProtection="1">
      <alignment vertical="center"/>
    </xf>
    <xf numFmtId="0" fontId="10" fillId="2" borderId="9" xfId="0" applyFont="1" applyFill="1" applyBorder="1" applyAlignment="1" applyProtection="1">
      <alignment vertical="center"/>
    </xf>
    <xf numFmtId="0" fontId="10" fillId="2" borderId="1" xfId="0" applyFont="1" applyFill="1" applyBorder="1" applyAlignment="1" applyProtection="1">
      <alignment horizontal="right" vertical="center"/>
    </xf>
    <xf numFmtId="0" fontId="11" fillId="2" borderId="0"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8" xfId="0" applyFont="1" applyFill="1" applyBorder="1" applyAlignment="1" applyProtection="1">
      <alignment vertical="center"/>
    </xf>
    <xf numFmtId="0" fontId="7" fillId="2" borderId="8" xfId="0" applyFont="1" applyFill="1" applyBorder="1" applyAlignment="1" applyProtection="1">
      <alignment horizontal="center" vertical="center"/>
    </xf>
    <xf numFmtId="0" fontId="4" fillId="2" borderId="0" xfId="0" applyFont="1" applyFill="1" applyBorder="1" applyProtection="1"/>
    <xf numFmtId="49" fontId="12" fillId="2" borderId="0" xfId="0" applyNumberFormat="1" applyFont="1" applyFill="1" applyBorder="1" applyAlignment="1" applyProtection="1">
      <alignment vertical="top" wrapText="1"/>
    </xf>
    <xf numFmtId="0" fontId="13"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2" fillId="2" borderId="5"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4" fillId="2" borderId="0" xfId="0" applyNumberFormat="1" applyFont="1" applyFill="1" applyProtection="1"/>
    <xf numFmtId="49" fontId="14" fillId="2" borderId="0" xfId="0" applyNumberFormat="1" applyFont="1" applyFill="1" applyBorder="1" applyAlignment="1" applyProtection="1">
      <alignment vertical="top" wrapText="1"/>
    </xf>
    <xf numFmtId="0" fontId="8" fillId="2" borderId="8" xfId="0" applyFont="1" applyFill="1" applyBorder="1" applyAlignment="1" applyProtection="1">
      <alignment horizontal="center" vertical="center"/>
    </xf>
    <xf numFmtId="0" fontId="7" fillId="2" borderId="0" xfId="0" applyFont="1" applyFill="1" applyAlignment="1" applyProtection="1">
      <alignment vertical="center" wrapText="1"/>
    </xf>
    <xf numFmtId="0" fontId="15" fillId="2" borderId="0" xfId="0" applyFont="1" applyFill="1" applyProtection="1"/>
    <xf numFmtId="0" fontId="15" fillId="2" borderId="3" xfId="0" applyFont="1" applyFill="1" applyBorder="1" applyProtection="1"/>
    <xf numFmtId="0" fontId="15" fillId="2" borderId="4" xfId="0" applyFont="1" applyFill="1" applyBorder="1" applyProtection="1"/>
    <xf numFmtId="0" fontId="15" fillId="2" borderId="5" xfId="0" applyFont="1" applyFill="1" applyBorder="1" applyProtection="1"/>
    <xf numFmtId="0" fontId="15" fillId="2" borderId="1" xfId="0" applyFont="1" applyFill="1" applyBorder="1" applyProtection="1"/>
    <xf numFmtId="0" fontId="16" fillId="0" borderId="2" xfId="0" applyFont="1" applyBorder="1" applyAlignment="1" applyProtection="1">
      <alignment vertical="center"/>
    </xf>
    <xf numFmtId="0" fontId="16" fillId="2" borderId="1" xfId="0" applyFont="1" applyFill="1" applyBorder="1" applyAlignment="1" applyProtection="1">
      <alignment horizontal="left" vertical="center"/>
    </xf>
    <xf numFmtId="0" fontId="17" fillId="2" borderId="2" xfId="0" applyFont="1" applyFill="1" applyBorder="1" applyAlignment="1" applyProtection="1">
      <alignment vertical="center"/>
    </xf>
    <xf numFmtId="0" fontId="17" fillId="2" borderId="1"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1" xfId="0" applyFont="1" applyFill="1" applyBorder="1" applyAlignment="1" applyProtection="1">
      <alignment horizontal="left" vertical="top" wrapText="1"/>
    </xf>
    <xf numFmtId="0" fontId="17" fillId="2" borderId="0" xfId="0" applyFont="1" applyFill="1" applyBorder="1" applyAlignment="1" applyProtection="1">
      <alignment vertical="center" wrapText="1"/>
    </xf>
    <xf numFmtId="0" fontId="16" fillId="2" borderId="0" xfId="0" applyFont="1" applyFill="1" applyBorder="1" applyAlignment="1" applyProtection="1">
      <alignment horizontal="right" vertical="center" wrapText="1"/>
    </xf>
    <xf numFmtId="0" fontId="16" fillId="2" borderId="1" xfId="0" applyFont="1" applyFill="1" applyBorder="1" applyAlignment="1" applyProtection="1">
      <alignment vertical="center"/>
    </xf>
    <xf numFmtId="0" fontId="17" fillId="2" borderId="1" xfId="0" applyFont="1" applyFill="1" applyBorder="1" applyAlignment="1" applyProtection="1"/>
    <xf numFmtId="0" fontId="17" fillId="2" borderId="2" xfId="0" applyFont="1" applyFill="1" applyBorder="1" applyAlignment="1" applyProtection="1"/>
    <xf numFmtId="0" fontId="18" fillId="2" borderId="1" xfId="0" applyFont="1" applyFill="1" applyBorder="1" applyAlignment="1" applyProtection="1">
      <alignment vertical="center"/>
    </xf>
    <xf numFmtId="0" fontId="16" fillId="2" borderId="1" xfId="0" applyFont="1" applyFill="1" applyBorder="1" applyAlignment="1" applyProtection="1">
      <alignment vertical="center" wrapText="1"/>
    </xf>
    <xf numFmtId="0" fontId="16" fillId="2" borderId="1" xfId="0" applyFont="1" applyFill="1" applyBorder="1" applyAlignment="1" applyProtection="1">
      <alignment horizontal="justify" vertical="top" wrapText="1"/>
    </xf>
    <xf numFmtId="0" fontId="16" fillId="2" borderId="0" xfId="0" applyFont="1" applyFill="1" applyBorder="1" applyAlignment="1" applyProtection="1">
      <alignment vertical="top" wrapText="1"/>
    </xf>
    <xf numFmtId="0" fontId="15" fillId="2" borderId="2" xfId="0" applyFont="1" applyFill="1" applyBorder="1" applyProtection="1"/>
    <xf numFmtId="0" fontId="15" fillId="2" borderId="0" xfId="0" applyFont="1" applyFill="1" applyBorder="1" applyProtection="1"/>
    <xf numFmtId="0" fontId="15" fillId="2" borderId="6" xfId="0" applyFont="1" applyFill="1" applyBorder="1" applyProtection="1"/>
    <xf numFmtId="0" fontId="15" fillId="2" borderId="8" xfId="0" applyFont="1" applyFill="1" applyBorder="1" applyProtection="1"/>
    <xf numFmtId="0" fontId="15" fillId="2" borderId="7" xfId="0" applyFont="1" applyFill="1" applyBorder="1" applyProtection="1"/>
    <xf numFmtId="0" fontId="12" fillId="2" borderId="1" xfId="0" applyFont="1" applyFill="1" applyBorder="1" applyAlignment="1" applyProtection="1">
      <alignment vertical="top" wrapText="1"/>
    </xf>
    <xf numFmtId="0" fontId="12" fillId="2" borderId="0" xfId="0" applyFont="1" applyFill="1" applyBorder="1" applyAlignment="1" applyProtection="1">
      <alignment vertical="top" wrapText="1"/>
    </xf>
    <xf numFmtId="0" fontId="13" fillId="2" borderId="0" xfId="0" applyFont="1" applyFill="1" applyBorder="1" applyAlignment="1" applyProtection="1">
      <alignment horizontal="left" vertical="center" wrapText="1"/>
    </xf>
    <xf numFmtId="175" fontId="16" fillId="2" borderId="0" xfId="0" applyNumberFormat="1" applyFont="1" applyFill="1" applyBorder="1" applyAlignment="1" applyProtection="1">
      <alignment horizontal="left" vertical="center" wrapText="1"/>
    </xf>
    <xf numFmtId="0" fontId="16" fillId="2" borderId="1" xfId="0" applyFont="1" applyFill="1" applyBorder="1" applyAlignment="1" applyProtection="1">
      <alignment vertical="top" wrapText="1"/>
    </xf>
    <xf numFmtId="0" fontId="6" fillId="2" borderId="0" xfId="0" applyFont="1" applyFill="1" applyAlignment="1" applyProtection="1">
      <alignment vertical="top" wrapText="1"/>
    </xf>
    <xf numFmtId="0" fontId="15" fillId="2" borderId="2" xfId="0" applyFont="1" applyFill="1" applyBorder="1" applyAlignment="1" applyProtection="1">
      <alignment horizontal="center"/>
    </xf>
    <xf numFmtId="0" fontId="5" fillId="2" borderId="0" xfId="0" applyFont="1" applyFill="1" applyAlignment="1" applyProtection="1">
      <alignment vertical="center"/>
    </xf>
    <xf numFmtId="0" fontId="13" fillId="2" borderId="8" xfId="0" applyFont="1" applyFill="1" applyBorder="1" applyAlignment="1" applyProtection="1">
      <alignment horizontal="justify" vertical="top" wrapText="1"/>
    </xf>
    <xf numFmtId="0" fontId="7" fillId="2" borderId="0" xfId="0" applyFont="1" applyFill="1" applyBorder="1" applyAlignment="1" applyProtection="1">
      <alignment horizontal="left" vertical="center"/>
    </xf>
    <xf numFmtId="0" fontId="0" fillId="2" borderId="4" xfId="0" applyFill="1" applyBorder="1" applyProtection="1"/>
    <xf numFmtId="0" fontId="0" fillId="2" borderId="6" xfId="0" applyFill="1" applyBorder="1" applyProtection="1"/>
    <xf numFmtId="0" fontId="0" fillId="2" borderId="4" xfId="0" applyFill="1" applyBorder="1" applyAlignment="1" applyProtection="1"/>
    <xf numFmtId="0" fontId="19" fillId="2" borderId="4" xfId="0" applyFont="1" applyFill="1" applyBorder="1" applyAlignment="1" applyProtection="1">
      <alignment horizontal="center" vertical="center"/>
    </xf>
    <xf numFmtId="0" fontId="0" fillId="2" borderId="8" xfId="0" applyFill="1" applyBorder="1" applyProtection="1"/>
    <xf numFmtId="0" fontId="4" fillId="2" borderId="0" xfId="0" applyFont="1" applyFill="1" applyProtection="1"/>
    <xf numFmtId="0" fontId="15" fillId="2" borderId="0" xfId="0" applyFont="1" applyFill="1" applyBorder="1" applyAlignment="1" applyProtection="1">
      <alignment horizontal="center"/>
    </xf>
    <xf numFmtId="0" fontId="20" fillId="2" borderId="2" xfId="0" applyFont="1" applyFill="1" applyBorder="1" applyAlignment="1" applyProtection="1">
      <alignment horizontal="center"/>
    </xf>
    <xf numFmtId="0" fontId="21" fillId="2" borderId="0" xfId="0" applyFont="1" applyFill="1" applyBorder="1" applyAlignment="1" applyProtection="1">
      <alignment horizontal="justify" vertical="center" wrapText="1"/>
    </xf>
    <xf numFmtId="0" fontId="17" fillId="2" borderId="0" xfId="0" applyFont="1" applyFill="1" applyBorder="1" applyAlignment="1" applyProtection="1"/>
    <xf numFmtId="0" fontId="15" fillId="2" borderId="9" xfId="0" applyFont="1" applyFill="1" applyBorder="1" applyProtection="1"/>
    <xf numFmtId="0" fontId="16" fillId="2" borderId="0" xfId="0" applyFont="1" applyFill="1" applyBorder="1" applyAlignment="1" applyProtection="1"/>
    <xf numFmtId="0" fontId="10" fillId="2" borderId="1"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20" fillId="2" borderId="2" xfId="0" applyFont="1" applyFill="1" applyBorder="1" applyAlignment="1" applyProtection="1">
      <alignment horizontal="center" vertical="center"/>
    </xf>
    <xf numFmtId="49" fontId="22" fillId="2" borderId="0" xfId="0" applyNumberFormat="1" applyFont="1" applyFill="1" applyBorder="1" applyAlignment="1" applyProtection="1">
      <alignment horizontal="left" vertical="center" wrapText="1"/>
    </xf>
    <xf numFmtId="175" fontId="22" fillId="2" borderId="0" xfId="0" applyNumberFormat="1" applyFont="1" applyFill="1" applyBorder="1" applyAlignment="1" applyProtection="1">
      <alignment horizontal="left" vertical="center"/>
    </xf>
    <xf numFmtId="0" fontId="6" fillId="2" borderId="0" xfId="0" applyFont="1" applyFill="1" applyAlignment="1" applyProtection="1">
      <alignment vertical="top"/>
    </xf>
    <xf numFmtId="0" fontId="16" fillId="2" borderId="0" xfId="0" quotePrefix="1" applyFont="1" applyFill="1" applyBorder="1" applyAlignment="1" applyProtection="1">
      <alignment vertical="top" wrapText="1"/>
    </xf>
    <xf numFmtId="0" fontId="16" fillId="2" borderId="4" xfId="0" applyFont="1" applyFill="1" applyBorder="1" applyAlignment="1" applyProtection="1">
      <alignment horizontal="justify" vertical="top" wrapText="1"/>
    </xf>
    <xf numFmtId="0" fontId="21" fillId="2" borderId="4" xfId="0" applyFont="1" applyFill="1" applyBorder="1" applyAlignment="1" applyProtection="1">
      <alignment horizontal="justify" vertical="center" wrapText="1"/>
    </xf>
    <xf numFmtId="0" fontId="17" fillId="2" borderId="4" xfId="0" applyFont="1" applyFill="1" applyBorder="1" applyAlignment="1" applyProtection="1"/>
    <xf numFmtId="0" fontId="10" fillId="2" borderId="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7" fillId="2" borderId="1" xfId="0" applyFont="1" applyFill="1" applyBorder="1" applyAlignment="1" applyProtection="1">
      <alignment vertical="center"/>
    </xf>
    <xf numFmtId="0" fontId="10" fillId="2" borderId="1" xfId="0" applyFont="1" applyFill="1" applyBorder="1" applyAlignment="1" applyProtection="1">
      <alignment vertical="center"/>
    </xf>
    <xf numFmtId="0" fontId="5" fillId="2" borderId="8" xfId="0" applyFont="1" applyFill="1" applyBorder="1" applyAlignment="1" applyProtection="1">
      <alignment vertical="center"/>
    </xf>
    <xf numFmtId="0" fontId="7" fillId="2" borderId="8"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top"/>
    </xf>
    <xf numFmtId="0" fontId="8"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wrapText="1"/>
    </xf>
    <xf numFmtId="0" fontId="0" fillId="0" borderId="1" xfId="0" applyBorder="1" applyAlignment="1" applyProtection="1"/>
    <xf numFmtId="0" fontId="0" fillId="0" borderId="2" xfId="0" applyBorder="1" applyAlignment="1" applyProtection="1"/>
    <xf numFmtId="0" fontId="23" fillId="2" borderId="0" xfId="0" applyFont="1" applyFill="1"/>
    <xf numFmtId="49" fontId="23" fillId="2" borderId="0" xfId="0" applyNumberFormat="1" applyFont="1" applyFill="1"/>
    <xf numFmtId="0" fontId="23" fillId="0" borderId="0" xfId="0" applyFont="1" applyFill="1"/>
    <xf numFmtId="0" fontId="7"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left" vertical="top" wrapText="1"/>
    </xf>
    <xf numFmtId="0" fontId="16" fillId="2" borderId="0" xfId="0" applyFont="1" applyFill="1" applyBorder="1" applyAlignment="1" applyProtection="1">
      <alignment horizontal="justify" vertical="top" wrapText="1"/>
    </xf>
    <xf numFmtId="0" fontId="22" fillId="2" borderId="0"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7" fillId="2" borderId="0" xfId="0" applyFont="1" applyFill="1" applyBorder="1" applyAlignment="1" applyProtection="1">
      <alignment vertical="center"/>
    </xf>
    <xf numFmtId="0" fontId="7" fillId="2" borderId="0" xfId="0" applyFont="1" applyFill="1" applyAlignment="1" applyProtection="1">
      <alignment horizontal="center" vertical="center" wrapText="1"/>
    </xf>
    <xf numFmtId="0" fontId="12" fillId="2" borderId="0" xfId="0" applyFont="1" applyFill="1" applyBorder="1" applyAlignment="1" applyProtection="1">
      <alignment vertical="center"/>
    </xf>
    <xf numFmtId="0" fontId="24"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12" fillId="2" borderId="0" xfId="0" applyFont="1" applyFill="1" applyBorder="1" applyAlignment="1" applyProtection="1">
      <alignment horizontal="right" vertical="center"/>
    </xf>
    <xf numFmtId="0" fontId="16" fillId="2" borderId="0" xfId="0" applyFont="1" applyFill="1" applyBorder="1" applyAlignment="1" applyProtection="1">
      <alignment horizontal="left"/>
    </xf>
    <xf numFmtId="0" fontId="20" fillId="2" borderId="0" xfId="0" applyFont="1" applyFill="1" applyBorder="1" applyAlignment="1" applyProtection="1">
      <alignment horizontal="center" vertical="center"/>
    </xf>
    <xf numFmtId="0" fontId="16" fillId="2" borderId="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175" fontId="25" fillId="2" borderId="0" xfId="0" applyNumberFormat="1" applyFont="1" applyFill="1" applyBorder="1" applyAlignment="1" applyProtection="1">
      <alignment horizontal="left" vertical="center"/>
    </xf>
    <xf numFmtId="0" fontId="23" fillId="2" borderId="0" xfId="0" applyFont="1" applyFill="1" applyAlignment="1">
      <alignment horizontal="right"/>
    </xf>
    <xf numFmtId="1" fontId="23" fillId="2" borderId="0" xfId="0" applyNumberFormat="1" applyFont="1" applyFill="1"/>
    <xf numFmtId="0" fontId="16" fillId="2" borderId="0" xfId="0" applyFont="1" applyFill="1" applyAlignment="1" applyProtection="1">
      <alignment horizontal="left"/>
    </xf>
    <xf numFmtId="0" fontId="16" fillId="2" borderId="8" xfId="0" applyFont="1" applyFill="1" applyBorder="1" applyAlignment="1" applyProtection="1">
      <alignment horizontal="left"/>
    </xf>
    <xf numFmtId="0" fontId="16" fillId="2" borderId="0" xfId="0" quotePrefix="1" applyFont="1" applyFill="1" applyBorder="1" applyAlignment="1" applyProtection="1">
      <alignment horizontal="justify" vertical="top" wrapText="1"/>
    </xf>
    <xf numFmtId="0" fontId="16" fillId="2" borderId="0" xfId="0" applyFont="1" applyFill="1" applyBorder="1" applyAlignment="1" applyProtection="1">
      <alignment horizontal="justify" vertical="top" wrapText="1"/>
    </xf>
    <xf numFmtId="0" fontId="16" fillId="2" borderId="0" xfId="0" applyFont="1" applyFill="1" applyBorder="1" applyAlignment="1" applyProtection="1">
      <alignment horizontal="center"/>
    </xf>
    <xf numFmtId="0" fontId="16" fillId="2" borderId="1" xfId="0" applyFont="1" applyFill="1" applyBorder="1" applyAlignment="1" applyProtection="1">
      <alignment horizontal="right" vertical="top" wrapText="1"/>
    </xf>
    <xf numFmtId="0" fontId="16" fillId="2" borderId="0" xfId="0" applyFont="1" applyFill="1" applyBorder="1" applyAlignment="1" applyProtection="1">
      <alignment horizontal="right" vertical="top" wrapText="1"/>
    </xf>
    <xf numFmtId="0" fontId="16" fillId="2" borderId="2" xfId="0" applyFont="1" applyFill="1" applyBorder="1" applyAlignment="1" applyProtection="1">
      <alignment horizontal="right" vertical="top" wrapText="1"/>
    </xf>
    <xf numFmtId="0" fontId="16" fillId="2" borderId="4" xfId="0" applyFont="1" applyFill="1" applyBorder="1" applyAlignment="1" applyProtection="1">
      <alignment horizontal="justify" wrapText="1"/>
    </xf>
    <xf numFmtId="0" fontId="16"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xf>
    <xf numFmtId="0" fontId="16" fillId="2" borderId="0" xfId="0" applyFont="1" applyFill="1" applyBorder="1" applyAlignment="1" applyProtection="1">
      <alignment horizontal="justify" vertical="center" wrapText="1"/>
    </xf>
    <xf numFmtId="0" fontId="16" fillId="2" borderId="0" xfId="0" quotePrefix="1" applyFont="1" applyFill="1" applyBorder="1" applyAlignment="1" applyProtection="1">
      <alignment horizontal="justify" vertical="center" wrapText="1"/>
    </xf>
    <xf numFmtId="0" fontId="28"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left" wrapText="1"/>
    </xf>
    <xf numFmtId="0" fontId="16" fillId="2" borderId="0" xfId="0" applyFont="1" applyFill="1" applyBorder="1" applyAlignment="1" applyProtection="1">
      <alignment horizontal="left" vertical="top" wrapText="1"/>
    </xf>
    <xf numFmtId="0" fontId="16" fillId="2" borderId="0" xfId="0" applyFont="1" applyFill="1" applyBorder="1" applyAlignment="1" applyProtection="1">
      <alignment horizontal="center" vertical="center"/>
    </xf>
    <xf numFmtId="14" fontId="16" fillId="2" borderId="0" xfId="0" applyNumberFormat="1" applyFont="1" applyFill="1" applyBorder="1" applyAlignment="1" applyProtection="1">
      <alignment horizontal="left" vertical="top" wrapText="1"/>
    </xf>
    <xf numFmtId="0" fontId="16" fillId="2" borderId="3" xfId="0" applyFont="1" applyFill="1" applyBorder="1" applyAlignment="1" applyProtection="1">
      <alignment horizontal="center"/>
    </xf>
    <xf numFmtId="0" fontId="16" fillId="2" borderId="4" xfId="0" applyFont="1" applyFill="1" applyBorder="1" applyAlignment="1" applyProtection="1">
      <alignment horizontal="center"/>
    </xf>
    <xf numFmtId="0" fontId="16" fillId="2" borderId="5" xfId="0" applyFont="1" applyFill="1" applyBorder="1" applyAlignment="1" applyProtection="1">
      <alignment horizontal="center"/>
    </xf>
    <xf numFmtId="0" fontId="16" fillId="2" borderId="1"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6" xfId="0" applyFont="1" applyFill="1" applyBorder="1" applyAlignment="1" applyProtection="1">
      <alignment horizontal="center"/>
    </xf>
    <xf numFmtId="0" fontId="16" fillId="2" borderId="8"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0" xfId="0" applyFont="1" applyFill="1" applyBorder="1" applyAlignment="1" applyProtection="1">
      <alignment horizontal="left"/>
    </xf>
    <xf numFmtId="0" fontId="16" fillId="2" borderId="10"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12" xfId="0" applyFont="1" applyFill="1" applyBorder="1" applyAlignment="1" applyProtection="1">
      <alignment horizontal="left" vertical="center"/>
    </xf>
    <xf numFmtId="0" fontId="16" fillId="2" borderId="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49" fontId="16" fillId="2" borderId="10" xfId="0" applyNumberFormat="1"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0" xfId="0" quotePrefix="1" applyFont="1" applyFill="1" applyBorder="1" applyAlignment="1" applyProtection="1">
      <alignment horizontal="left" vertical="center" wrapText="1"/>
    </xf>
    <xf numFmtId="0" fontId="20" fillId="2" borderId="0" xfId="0" applyFont="1" applyFill="1" applyAlignment="1" applyProtection="1">
      <alignment horizontal="center"/>
    </xf>
    <xf numFmtId="0" fontId="7" fillId="2" borderId="4" xfId="0" applyFont="1" applyFill="1" applyBorder="1" applyAlignment="1" applyProtection="1">
      <alignment vertical="center"/>
    </xf>
    <xf numFmtId="0" fontId="5" fillId="2" borderId="4" xfId="0" applyFont="1" applyFill="1" applyBorder="1" applyAlignment="1" applyProtection="1"/>
    <xf numFmtId="0" fontId="4" fillId="2" borderId="1" xfId="0" applyFont="1" applyFill="1" applyBorder="1" applyAlignment="1" applyProtection="1">
      <alignment horizontal="justify" vertical="center" wrapText="1"/>
    </xf>
    <xf numFmtId="0" fontId="4" fillId="2" borderId="0" xfId="0" applyFont="1" applyFill="1" applyBorder="1" applyAlignment="1" applyProtection="1">
      <alignment horizontal="justify" vertical="center" wrapText="1"/>
    </xf>
    <xf numFmtId="0" fontId="24" fillId="2" borderId="0" xfId="0" applyFont="1" applyFill="1" applyBorder="1" applyAlignment="1" applyProtection="1">
      <alignment horizontal="left" vertical="center" wrapText="1"/>
    </xf>
    <xf numFmtId="0" fontId="24" fillId="2" borderId="2" xfId="0" applyFont="1" applyFill="1" applyBorder="1" applyAlignment="1" applyProtection="1">
      <alignment horizontal="left" vertical="center" wrapText="1"/>
    </xf>
    <xf numFmtId="0" fontId="24"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10" fillId="2" borderId="4"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175" fontId="25" fillId="2" borderId="10" xfId="0" applyNumberFormat="1" applyFont="1" applyFill="1" applyBorder="1" applyAlignment="1" applyProtection="1">
      <alignment horizontal="left" vertical="center"/>
      <protection locked="0"/>
    </xf>
    <xf numFmtId="175" fontId="25" fillId="2" borderId="11" xfId="0" applyNumberFormat="1" applyFont="1" applyFill="1" applyBorder="1" applyAlignment="1" applyProtection="1">
      <alignment horizontal="left" vertical="center"/>
      <protection locked="0"/>
    </xf>
    <xf numFmtId="175" fontId="25" fillId="2" borderId="12" xfId="0" applyNumberFormat="1"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2" fillId="2" borderId="1"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20" fillId="2" borderId="0" xfId="0" applyFont="1" applyFill="1" applyBorder="1" applyAlignment="1" applyProtection="1">
      <alignment horizontal="center" vertical="center"/>
    </xf>
    <xf numFmtId="172" fontId="7" fillId="2" borderId="8" xfId="0" applyNumberFormat="1"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7" fillId="2" borderId="8" xfId="0" applyFont="1" applyFill="1" applyBorder="1" applyAlignment="1" applyProtection="1">
      <alignment horizontal="right" vertical="center"/>
    </xf>
    <xf numFmtId="0" fontId="25" fillId="2" borderId="8" xfId="0" applyFont="1" applyFill="1" applyBorder="1" applyAlignment="1" applyProtection="1">
      <alignment horizontal="right"/>
    </xf>
    <xf numFmtId="0" fontId="10" fillId="2" borderId="6"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27" fillId="2" borderId="4" xfId="0" applyFont="1" applyFill="1" applyBorder="1" applyAlignment="1" applyProtection="1">
      <alignment horizontal="justify" vertical="center" wrapText="1"/>
    </xf>
    <xf numFmtId="0" fontId="0" fillId="0" borderId="4" xfId="0" applyBorder="1" applyProtection="1"/>
    <xf numFmtId="0" fontId="0" fillId="0" borderId="0" xfId="0" applyProtection="1"/>
    <xf numFmtId="0" fontId="5" fillId="2" borderId="3" xfId="0" applyFont="1"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1" xfId="0" applyBorder="1" applyAlignment="1" applyProtection="1">
      <protection locked="0"/>
    </xf>
    <xf numFmtId="0" fontId="0" fillId="0" borderId="0" xfId="0" applyBorder="1" applyAlignment="1" applyProtection="1">
      <protection locked="0"/>
    </xf>
    <xf numFmtId="0" fontId="0" fillId="0" borderId="2" xfId="0" applyBorder="1" applyAlignment="1" applyProtection="1">
      <protection locked="0"/>
    </xf>
    <xf numFmtId="0" fontId="0" fillId="0" borderId="6" xfId="0" applyBorder="1" applyAlignment="1" applyProtection="1">
      <protection locked="0"/>
    </xf>
    <xf numFmtId="0" fontId="0" fillId="0" borderId="8" xfId="0" applyBorder="1" applyAlignment="1" applyProtection="1">
      <protection locked="0"/>
    </xf>
    <xf numFmtId="0" fontId="0" fillId="0" borderId="7" xfId="0" applyBorder="1" applyAlignment="1" applyProtection="1">
      <protection locked="0"/>
    </xf>
    <xf numFmtId="0" fontId="16" fillId="2" borderId="0" xfId="0" quotePrefix="1" applyFont="1" applyFill="1" applyBorder="1" applyAlignment="1" applyProtection="1">
      <alignment horizontal="justify" wrapText="1"/>
    </xf>
    <xf numFmtId="14" fontId="16" fillId="2" borderId="0" xfId="0" applyNumberFormat="1" applyFont="1" applyFill="1" applyBorder="1" applyAlignment="1" applyProtection="1">
      <alignment horizontal="left"/>
    </xf>
    <xf numFmtId="2" fontId="16" fillId="2" borderId="0" xfId="0" applyNumberFormat="1" applyFont="1" applyFill="1" applyBorder="1" applyAlignment="1" applyProtection="1">
      <alignment horizontal="left" vertical="top" wrapText="1"/>
    </xf>
    <xf numFmtId="0" fontId="22" fillId="2" borderId="3" xfId="0" applyFont="1" applyFill="1" applyBorder="1" applyAlignment="1" applyProtection="1">
      <alignment horizontal="left" vertical="center"/>
      <protection locked="0"/>
    </xf>
    <xf numFmtId="0" fontId="22" fillId="2" borderId="4"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22" fillId="2" borderId="6" xfId="0" applyFont="1" applyFill="1" applyBorder="1" applyAlignment="1" applyProtection="1">
      <alignment horizontal="left" vertical="center"/>
      <protection locked="0"/>
    </xf>
    <xf numFmtId="0" fontId="22" fillId="2" borderId="8" xfId="0"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12" fillId="2" borderId="1" xfId="0" applyFont="1" applyFill="1" applyBorder="1" applyAlignment="1" applyProtection="1">
      <alignment vertical="center"/>
    </xf>
    <xf numFmtId="0" fontId="12"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10" fillId="2" borderId="1"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1" fillId="2" borderId="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49" fontId="22" fillId="2" borderId="10" xfId="0" applyNumberFormat="1" applyFont="1" applyFill="1" applyBorder="1" applyAlignment="1" applyProtection="1">
      <alignment horizontal="left" vertical="center" wrapText="1"/>
      <protection locked="0"/>
    </xf>
    <xf numFmtId="49" fontId="22" fillId="2" borderId="11" xfId="0" applyNumberFormat="1" applyFont="1" applyFill="1" applyBorder="1" applyAlignment="1" applyProtection="1">
      <alignment horizontal="left" vertical="center" wrapText="1"/>
      <protection locked="0"/>
    </xf>
    <xf numFmtId="49" fontId="22" fillId="2" borderId="12" xfId="0" applyNumberFormat="1" applyFont="1" applyFill="1" applyBorder="1" applyAlignment="1" applyProtection="1">
      <alignment horizontal="left" vertical="center" wrapText="1"/>
      <protection locked="0"/>
    </xf>
    <xf numFmtId="49" fontId="22" fillId="2" borderId="10" xfId="0" applyNumberFormat="1" applyFont="1" applyFill="1" applyBorder="1" applyAlignment="1" applyProtection="1">
      <alignment horizontal="left" vertical="center"/>
      <protection locked="0"/>
    </xf>
    <xf numFmtId="49" fontId="22" fillId="2" borderId="11" xfId="0" applyNumberFormat="1" applyFont="1" applyFill="1" applyBorder="1" applyAlignment="1" applyProtection="1">
      <alignment horizontal="left" vertical="center"/>
      <protection locked="0"/>
    </xf>
    <xf numFmtId="49" fontId="22" fillId="2" borderId="12" xfId="0" applyNumberFormat="1" applyFont="1" applyFill="1" applyBorder="1" applyAlignment="1" applyProtection="1">
      <alignment horizontal="left" vertical="center"/>
      <protection locked="0"/>
    </xf>
    <xf numFmtId="175" fontId="22" fillId="2" borderId="10" xfId="0" applyNumberFormat="1" applyFont="1" applyFill="1" applyBorder="1" applyAlignment="1" applyProtection="1">
      <alignment horizontal="center" vertical="center"/>
      <protection locked="0"/>
    </xf>
    <xf numFmtId="175" fontId="22" fillId="2" borderId="11" xfId="0" applyNumberFormat="1" applyFont="1" applyFill="1" applyBorder="1" applyAlignment="1" applyProtection="1">
      <alignment horizontal="center" vertical="center"/>
      <protection locked="0"/>
    </xf>
    <xf numFmtId="175" fontId="22" fillId="2" borderId="12" xfId="0"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xf>
    <xf numFmtId="0" fontId="12" fillId="2" borderId="1"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12" fillId="2" borderId="2" xfId="0" applyFont="1" applyFill="1" applyBorder="1" applyAlignment="1" applyProtection="1">
      <alignment horizontal="right" vertical="center"/>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center" vertical="center"/>
    </xf>
    <xf numFmtId="0" fontId="7" fillId="2" borderId="0" xfId="0" applyFont="1" applyFill="1" applyAlignment="1" applyProtection="1">
      <alignment horizontal="center" vertical="center" wrapText="1"/>
    </xf>
    <xf numFmtId="0" fontId="24" fillId="2" borderId="1" xfId="0" applyFont="1" applyFill="1" applyBorder="1" applyAlignment="1" applyProtection="1">
      <alignment vertical="center"/>
    </xf>
    <xf numFmtId="0" fontId="24" fillId="2" borderId="0" xfId="0" applyFont="1" applyFill="1" applyBorder="1" applyAlignment="1" applyProtection="1">
      <alignment vertical="center"/>
    </xf>
    <xf numFmtId="0" fontId="12" fillId="2" borderId="2" xfId="0" applyFont="1" applyFill="1" applyBorder="1" applyAlignment="1" applyProtection="1">
      <alignment vertical="center"/>
    </xf>
    <xf numFmtId="0" fontId="25" fillId="2" borderId="10" xfId="0" applyFont="1" applyFill="1" applyBorder="1" applyAlignment="1" applyProtection="1">
      <alignment horizontal="left" vertical="center"/>
      <protection locked="0"/>
    </xf>
    <xf numFmtId="0" fontId="25" fillId="2" borderId="11" xfId="0" applyFont="1" applyFill="1" applyBorder="1" applyAlignment="1" applyProtection="1">
      <alignment horizontal="left" vertical="center"/>
      <protection locked="0"/>
    </xf>
    <xf numFmtId="0" fontId="25" fillId="2" borderId="12" xfId="0" applyFont="1" applyFill="1" applyBorder="1" applyAlignment="1" applyProtection="1">
      <alignment horizontal="left" vertical="center"/>
      <protection locked="0"/>
    </xf>
    <xf numFmtId="0" fontId="7"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3" fillId="2" borderId="3" xfId="0" applyFont="1" applyFill="1" applyBorder="1" applyAlignment="1" applyProtection="1">
      <alignment vertical="center"/>
    </xf>
    <xf numFmtId="0" fontId="12" fillId="2" borderId="4" xfId="0" applyFont="1" applyFill="1" applyBorder="1" applyAlignment="1" applyProtection="1">
      <alignment vertical="center"/>
    </xf>
    <xf numFmtId="0" fontId="5" fillId="0" borderId="0" xfId="0" applyFont="1" applyAlignment="1" applyProtection="1">
      <alignment horizontal="center" vertical="center" wrapText="1"/>
    </xf>
    <xf numFmtId="0" fontId="14" fillId="2" borderId="1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xf>
    <xf numFmtId="0" fontId="7" fillId="2" borderId="0" xfId="0" applyFont="1" applyFill="1" applyBorder="1" applyAlignment="1" applyProtection="1">
      <alignment horizontal="center" vertical="center" wrapText="1"/>
    </xf>
    <xf numFmtId="0" fontId="22" fillId="2" borderId="10" xfId="0" applyFont="1" applyFill="1" applyBorder="1" applyAlignment="1" applyProtection="1">
      <alignment horizontal="left" vertical="center"/>
      <protection locked="0"/>
    </xf>
    <xf numFmtId="0" fontId="22" fillId="2" borderId="11" xfId="0" applyFont="1" applyFill="1" applyBorder="1" applyAlignment="1" applyProtection="1">
      <alignment horizontal="left" vertical="center"/>
      <protection locked="0"/>
    </xf>
    <xf numFmtId="0" fontId="22" fillId="2" borderId="12" xfId="0" applyFont="1" applyFill="1" applyBorder="1" applyAlignment="1" applyProtection="1">
      <alignment horizontal="left" vertical="center"/>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wrapText="1"/>
    </xf>
    <xf numFmtId="0" fontId="7" fillId="2" borderId="0" xfId="0" applyFont="1" applyFill="1" applyBorder="1" applyAlignment="1" applyProtection="1">
      <alignment horizontal="center" vertical="center"/>
    </xf>
    <xf numFmtId="175" fontId="16" fillId="2" borderId="10" xfId="0" applyNumberFormat="1" applyFont="1" applyFill="1" applyBorder="1" applyAlignment="1" applyProtection="1">
      <alignment horizontal="left" vertical="center" wrapText="1"/>
    </xf>
    <xf numFmtId="175" fontId="16" fillId="2" borderId="11" xfId="0" applyNumberFormat="1" applyFont="1" applyFill="1" applyBorder="1" applyAlignment="1" applyProtection="1">
      <alignment horizontal="left" vertical="center" wrapText="1"/>
    </xf>
    <xf numFmtId="175" fontId="16" fillId="2" borderId="12" xfId="0" applyNumberFormat="1" applyFont="1" applyFill="1" applyBorder="1" applyAlignment="1" applyProtection="1">
      <alignment horizontal="left" vertical="center" wrapText="1"/>
    </xf>
    <xf numFmtId="0" fontId="16" fillId="2" borderId="10" xfId="0" applyFont="1" applyFill="1" applyBorder="1" applyAlignment="1" applyProtection="1">
      <alignment horizontal="left" vertical="top" wrapText="1"/>
    </xf>
    <xf numFmtId="0" fontId="16" fillId="2" borderId="11"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16" fillId="2" borderId="0" xfId="0" applyFont="1" applyFill="1" applyBorder="1" applyAlignment="1" applyProtection="1">
      <alignment horizontal="center" wrapText="1"/>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0" xfId="0" quotePrefix="1" applyFont="1" applyFill="1" applyBorder="1" applyAlignment="1" applyProtection="1">
      <alignment horizontal="left" vertical="center"/>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7" fillId="2" borderId="0" xfId="0" applyFont="1" applyFill="1" applyBorder="1" applyAlignment="1" applyProtection="1">
      <alignment horizontal="left" vertical="top"/>
    </xf>
    <xf numFmtId="0" fontId="6" fillId="0" borderId="0" xfId="0" applyFont="1" applyAlignment="1" applyProtection="1">
      <alignment horizontal="center" vertical="top" wrapText="1"/>
    </xf>
    <xf numFmtId="0" fontId="6" fillId="0" borderId="0" xfId="0" applyFont="1" applyBorder="1" applyAlignment="1" applyProtection="1">
      <alignment horizontal="center" vertical="top" wrapText="1"/>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26" fillId="2" borderId="10" xfId="0" applyFont="1" applyFill="1" applyBorder="1" applyAlignment="1" applyProtection="1">
      <alignment horizontal="left" vertical="center"/>
      <protection locked="0"/>
    </xf>
    <xf numFmtId="0" fontId="26" fillId="2" borderId="11" xfId="0" applyFont="1" applyFill="1" applyBorder="1" applyAlignment="1" applyProtection="1">
      <alignment horizontal="left" vertical="center"/>
      <protection locked="0"/>
    </xf>
    <xf numFmtId="0" fontId="26" fillId="2" borderId="1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wrapText="1"/>
    </xf>
    <xf numFmtId="0" fontId="24" fillId="2" borderId="4" xfId="0" applyFont="1" applyFill="1" applyBorder="1" applyAlignment="1" applyProtection="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003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9524</xdr:rowOff>
    </xdr:from>
    <xdr:to>
      <xdr:col>20</xdr:col>
      <xdr:colOff>206383</xdr:colOff>
      <xdr:row>5</xdr:row>
      <xdr:rowOff>38099</xdr:rowOff>
    </xdr:to>
    <xdr:sp macro="" textlink="">
      <xdr:nvSpPr>
        <xdr:cNvPr id="4" name="CasellaDiTesto 3"/>
        <xdr:cNvSpPr txBox="1"/>
      </xdr:nvSpPr>
      <xdr:spPr>
        <a:xfrm>
          <a:off x="1130300" y="73024"/>
          <a:ext cx="38989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2021 Summer Schools</a:t>
          </a:r>
        </a:p>
        <a:p>
          <a:pPr algn="ctr" rtl="0">
            <a:defRPr sz="1000"/>
          </a:pPr>
          <a:r>
            <a:rPr lang="it-IT" sz="1600" b="1" i="0" u="none" strike="noStrike" baseline="0">
              <a:solidFill>
                <a:srgbClr val="990033"/>
              </a:solidFill>
              <a:latin typeface="Calibri"/>
              <a:cs typeface="Calibri"/>
            </a:rPr>
            <a:t>Application</a:t>
          </a:r>
        </a:p>
      </xdr:txBody>
    </xdr:sp>
    <xdr:clientData/>
  </xdr:twoCellAnchor>
  <xdr:twoCellAnchor>
    <xdr:from>
      <xdr:col>0</xdr:col>
      <xdr:colOff>111125</xdr:colOff>
      <xdr:row>5</xdr:row>
      <xdr:rowOff>19050</xdr:rowOff>
    </xdr:from>
    <xdr:to>
      <xdr:col>25</xdr:col>
      <xdr:colOff>38105</xdr:colOff>
      <xdr:row>8</xdr:row>
      <xdr:rowOff>895349</xdr:rowOff>
    </xdr:to>
    <xdr:sp macro="" textlink="">
      <xdr:nvSpPr>
        <xdr:cNvPr id="5" name="CasellaDiTesto 4"/>
        <xdr:cNvSpPr txBox="1"/>
      </xdr:nvSpPr>
      <xdr:spPr>
        <a:xfrm>
          <a:off x="111125" y="733425"/>
          <a:ext cx="5565780" cy="1552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rtl="0">
            <a:defRPr sz="1000"/>
          </a:pPr>
          <a:r>
            <a:rPr lang="it-IT" sz="1100" b="1" i="0" u="none" strike="noStrike" baseline="0">
              <a:solidFill>
                <a:srgbClr val="990033"/>
              </a:solidFill>
              <a:latin typeface="Calibri"/>
              <a:cs typeface="Calibri"/>
            </a:rPr>
            <a:t>The application form - first two pages - must be filled with the appropriate data. Then t</a:t>
          </a:r>
          <a:r>
            <a:rPr lang="it-IT" sz="1100" b="1" i="0" baseline="0">
              <a:solidFill>
                <a:srgbClr val="990033"/>
              </a:solidFill>
              <a:effectLst/>
              <a:latin typeface="+mn-lt"/>
              <a:ea typeface="+mn-ea"/>
              <a:cs typeface="+mn-cs"/>
            </a:rPr>
            <a:t>he application form - first two pages - </a:t>
          </a:r>
          <a:r>
            <a:rPr lang="it-IT" sz="1100" b="1" i="0" u="none" strike="noStrike" baseline="0">
              <a:solidFill>
                <a:srgbClr val="990033"/>
              </a:solidFill>
              <a:latin typeface="Calibri"/>
              <a:cs typeface="Calibri"/>
            </a:rPr>
            <a:t>and </a:t>
          </a:r>
          <a:r>
            <a:rPr lang="it-IT" sz="1100" b="1" i="0" baseline="0">
              <a:solidFill>
                <a:srgbClr val="990033"/>
              </a:solidFill>
              <a:effectLst/>
              <a:latin typeface="+mn-lt"/>
              <a:ea typeface="+mn-ea"/>
              <a:cs typeface="+mn-cs"/>
            </a:rPr>
            <a:t>the Agreement (for invoices issued to Universities) / Form to request services (for invoices issued to private subjects) - the next two pages - </a:t>
          </a:r>
          <a:r>
            <a:rPr lang="it-IT" sz="1100" b="1" i="0" u="none" strike="noStrike" baseline="0">
              <a:solidFill>
                <a:srgbClr val="990033"/>
              </a:solidFill>
              <a:latin typeface="Calibri"/>
              <a:cs typeface="Calibri"/>
            </a:rPr>
            <a:t>should be printed, signed and sent to g.miceli@unical.it together with the receipt of the bank transfer</a:t>
          </a:r>
        </a:p>
        <a:p>
          <a:pPr algn="ctr" rtl="0">
            <a:defRPr sz="1000"/>
          </a:pPr>
          <a:r>
            <a:rPr lang="it-IT" sz="1100" b="1" i="0" u="none" strike="noStrike" baseline="0">
              <a:solidFill>
                <a:srgbClr val="990033"/>
              </a:solidFill>
              <a:latin typeface="Calibri"/>
              <a:cs typeface="Calibri"/>
            </a:rPr>
            <a:t> </a:t>
          </a:r>
        </a:p>
        <a:p>
          <a:pPr algn="ctr" rtl="0">
            <a:defRPr sz="1000"/>
          </a:pPr>
          <a:r>
            <a:rPr lang="it-IT" sz="1100" b="1" i="0" u="none" strike="noStrike" baseline="0">
              <a:solidFill>
                <a:srgbClr val="990033"/>
              </a:solidFill>
              <a:latin typeface="Calibri"/>
              <a:cs typeface="Calibri"/>
            </a:rPr>
            <a:t>Application - page 1/2</a:t>
          </a:r>
        </a:p>
      </xdr:txBody>
    </xdr:sp>
    <xdr:clientData/>
  </xdr:twoCellAnchor>
  <xdr:twoCellAnchor>
    <xdr:from>
      <xdr:col>5</xdr:col>
      <xdr:colOff>193676</xdr:colOff>
      <xdr:row>42</xdr:row>
      <xdr:rowOff>123825</xdr:rowOff>
    </xdr:from>
    <xdr:to>
      <xdr:col>20</xdr:col>
      <xdr:colOff>149226</xdr:colOff>
      <xdr:row>49</xdr:row>
      <xdr:rowOff>12700</xdr:rowOff>
    </xdr:to>
    <xdr:sp macro="" textlink="">
      <xdr:nvSpPr>
        <xdr:cNvPr id="20" name="CasellaDiTesto 19"/>
        <xdr:cNvSpPr txBox="1"/>
      </xdr:nvSpPr>
      <xdr:spPr>
        <a:xfrm>
          <a:off x="1022351" y="9591675"/>
          <a:ext cx="3708400" cy="76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2021 Summer Schools</a:t>
          </a:r>
        </a:p>
        <a:p>
          <a:pPr algn="ctr" rtl="0">
            <a:defRPr sz="1000"/>
          </a:pPr>
          <a:r>
            <a:rPr lang="it-IT" sz="1600" b="1" i="0" u="none" strike="noStrike" baseline="0">
              <a:solidFill>
                <a:srgbClr val="990033"/>
              </a:solidFill>
              <a:latin typeface="Calibri"/>
              <a:cs typeface="Calibri"/>
            </a:rPr>
            <a:t>Application</a:t>
          </a:r>
        </a:p>
        <a:p>
          <a:pPr algn="ctr" rtl="0">
            <a:defRPr sz="1000"/>
          </a:pPr>
          <a:endParaRPr lang="it-IT" sz="300" b="1" i="0" u="none" strike="noStrike" baseline="0">
            <a:solidFill>
              <a:srgbClr val="990033"/>
            </a:solidFill>
            <a:latin typeface="Calibri"/>
            <a:cs typeface="Calibri"/>
          </a:endParaRPr>
        </a:p>
        <a:p>
          <a:pPr algn="ctr" rtl="0">
            <a:defRPr sz="1000"/>
          </a:pPr>
          <a:r>
            <a:rPr lang="it-IT" sz="1100" b="1" i="0" u="none" strike="noStrike" baseline="0">
              <a:solidFill>
                <a:srgbClr val="000000"/>
              </a:solidFill>
              <a:latin typeface="Calibri"/>
              <a:cs typeface="Calibri"/>
            </a:rPr>
            <a:t>Application - page 2/2</a:t>
          </a:r>
        </a:p>
      </xdr:txBody>
    </xdr:sp>
    <xdr:clientData/>
  </xdr:twoCellAnchor>
  <xdr:twoCellAnchor editAs="oneCell">
    <xdr:from>
      <xdr:col>21</xdr:col>
      <xdr:colOff>190500</xdr:colOff>
      <xdr:row>1</xdr:row>
      <xdr:rowOff>9525</xdr:rowOff>
    </xdr:from>
    <xdr:to>
      <xdr:col>23</xdr:col>
      <xdr:colOff>238125</xdr:colOff>
      <xdr:row>4</xdr:row>
      <xdr:rowOff>95250</xdr:rowOff>
    </xdr:to>
    <xdr:pic>
      <xdr:nvPicPr>
        <xdr:cNvPr id="7794"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1143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xdr:row>
      <xdr:rowOff>19050</xdr:rowOff>
    </xdr:from>
    <xdr:to>
      <xdr:col>8</xdr:col>
      <xdr:colOff>19050</xdr:colOff>
      <xdr:row>4</xdr:row>
      <xdr:rowOff>9525</xdr:rowOff>
    </xdr:to>
    <xdr:pic>
      <xdr:nvPicPr>
        <xdr:cNvPr id="7795"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23825"/>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238125</xdr:colOff>
      <xdr:row>42</xdr:row>
      <xdr:rowOff>133350</xdr:rowOff>
    </xdr:from>
    <xdr:to>
      <xdr:col>24</xdr:col>
      <xdr:colOff>38100</xdr:colOff>
      <xdr:row>46</xdr:row>
      <xdr:rowOff>66675</xdr:rowOff>
    </xdr:to>
    <xdr:pic>
      <xdr:nvPicPr>
        <xdr:cNvPr id="7796"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7300" y="96488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42</xdr:row>
      <xdr:rowOff>123825</xdr:rowOff>
    </xdr:from>
    <xdr:to>
      <xdr:col>8</xdr:col>
      <xdr:colOff>57150</xdr:colOff>
      <xdr:row>45</xdr:row>
      <xdr:rowOff>57150</xdr:rowOff>
    </xdr:to>
    <xdr:pic>
      <xdr:nvPicPr>
        <xdr:cNvPr id="7797"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963930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97</xdr:row>
      <xdr:rowOff>9525</xdr:rowOff>
    </xdr:from>
    <xdr:to>
      <xdr:col>24</xdr:col>
      <xdr:colOff>57150</xdr:colOff>
      <xdr:row>101</xdr:row>
      <xdr:rowOff>57150</xdr:rowOff>
    </xdr:to>
    <xdr:pic>
      <xdr:nvPicPr>
        <xdr:cNvPr id="7798"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191738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97</xdr:row>
      <xdr:rowOff>0</xdr:rowOff>
    </xdr:from>
    <xdr:to>
      <xdr:col>7</xdr:col>
      <xdr:colOff>238125</xdr:colOff>
      <xdr:row>100</xdr:row>
      <xdr:rowOff>38100</xdr:rowOff>
    </xdr:to>
    <xdr:pic>
      <xdr:nvPicPr>
        <xdr:cNvPr id="7799"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16430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157</xdr:row>
      <xdr:rowOff>9525</xdr:rowOff>
    </xdr:from>
    <xdr:to>
      <xdr:col>24</xdr:col>
      <xdr:colOff>57150</xdr:colOff>
      <xdr:row>161</xdr:row>
      <xdr:rowOff>9525</xdr:rowOff>
    </xdr:to>
    <xdr:pic>
      <xdr:nvPicPr>
        <xdr:cNvPr id="7800"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287940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157</xdr:row>
      <xdr:rowOff>0</xdr:rowOff>
    </xdr:from>
    <xdr:to>
      <xdr:col>7</xdr:col>
      <xdr:colOff>238125</xdr:colOff>
      <xdr:row>160</xdr:row>
      <xdr:rowOff>19050</xdr:rowOff>
    </xdr:to>
    <xdr:pic>
      <xdr:nvPicPr>
        <xdr:cNvPr id="7801"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78455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9"/>
  <sheetViews>
    <sheetView tabSelected="1" workbookViewId="0">
      <selection activeCell="G19" sqref="G19:X19"/>
    </sheetView>
  </sheetViews>
  <sheetFormatPr defaultColWidth="3.7109375" defaultRowHeight="12" customHeight="1" x14ac:dyDescent="0.25"/>
  <cols>
    <col min="1" max="1" width="2.28515625" style="5" customWidth="1"/>
    <col min="2" max="2" width="1.140625" style="5" customWidth="1"/>
    <col min="3" max="3" width="1.5703125" style="5" customWidth="1"/>
    <col min="4" max="8" width="3.7109375" style="5" customWidth="1"/>
    <col min="9" max="9" width="4.28515625" style="5" customWidth="1"/>
    <col min="10" max="24" width="3.7109375" style="5" customWidth="1"/>
    <col min="25" max="25" width="1" style="5" customWidth="1"/>
    <col min="26" max="26" width="1.85546875" style="5" customWidth="1"/>
    <col min="27" max="27" width="3.7109375" style="5"/>
    <col min="28" max="50" width="3.7109375" style="81"/>
    <col min="51" max="16384" width="3.7109375" style="5"/>
  </cols>
  <sheetData>
    <row r="1" spans="2:50" ht="8.25" customHeight="1" x14ac:dyDescent="0.25"/>
    <row r="6" spans="2:50" ht="29.25" customHeight="1" x14ac:dyDescent="0.25"/>
    <row r="9" spans="2:50" ht="77.25" customHeight="1" x14ac:dyDescent="0.25"/>
    <row r="10" spans="2:50" s="73" customFormat="1" ht="24.75" customHeight="1" x14ac:dyDescent="0.25">
      <c r="B10" s="294" t="s">
        <v>200</v>
      </c>
      <c r="C10" s="295"/>
      <c r="D10" s="295"/>
      <c r="E10" s="295"/>
      <c r="F10" s="295"/>
      <c r="G10" s="295"/>
      <c r="H10" s="295"/>
      <c r="I10" s="295"/>
      <c r="J10" s="295"/>
      <c r="K10" s="295"/>
      <c r="L10" s="295"/>
      <c r="M10" s="295"/>
      <c r="N10" s="295"/>
      <c r="O10" s="295"/>
      <c r="P10" s="295"/>
      <c r="Q10" s="295"/>
      <c r="R10" s="295"/>
      <c r="S10" s="295"/>
      <c r="T10" s="295"/>
      <c r="U10" s="295"/>
      <c r="V10" s="295"/>
      <c r="W10" s="295"/>
      <c r="X10" s="295"/>
      <c r="Y10" s="296"/>
      <c r="AB10" s="1"/>
      <c r="AC10" s="1"/>
      <c r="AD10" s="1"/>
      <c r="AE10" s="1"/>
      <c r="AF10" s="1"/>
      <c r="AG10" s="1"/>
      <c r="AH10" s="1"/>
      <c r="AI10" s="1"/>
      <c r="AJ10" s="1"/>
      <c r="AK10" s="1"/>
      <c r="AL10" s="1"/>
      <c r="AM10" s="1"/>
      <c r="AN10" s="1"/>
      <c r="AO10" s="1"/>
      <c r="AP10" s="1"/>
      <c r="AQ10" s="1"/>
      <c r="AR10" s="1"/>
      <c r="AS10" s="1"/>
      <c r="AT10" s="1"/>
      <c r="AU10" s="1"/>
      <c r="AV10" s="1"/>
      <c r="AW10" s="1"/>
      <c r="AX10" s="1"/>
    </row>
    <row r="11" spans="2:50" s="73" customFormat="1" ht="21" customHeight="1" x14ac:dyDescent="0.25">
      <c r="B11" s="108"/>
      <c r="C11" s="297" t="s">
        <v>211</v>
      </c>
      <c r="D11" s="297"/>
      <c r="E11" s="297"/>
      <c r="F11" s="297"/>
      <c r="G11" s="297"/>
      <c r="H11" s="297"/>
      <c r="I11" s="297"/>
      <c r="J11" s="105"/>
      <c r="K11" s="297" t="s">
        <v>217</v>
      </c>
      <c r="L11" s="297"/>
      <c r="M11" s="297"/>
      <c r="N11" s="297"/>
      <c r="O11" s="297"/>
      <c r="P11" s="297"/>
      <c r="Q11" s="297"/>
      <c r="R11" s="297"/>
      <c r="S11" s="105"/>
      <c r="T11" s="105"/>
      <c r="U11" s="105"/>
      <c r="V11" s="105"/>
      <c r="W11" s="105"/>
      <c r="X11" s="106"/>
      <c r="Y11" s="109"/>
      <c r="AB11" s="1"/>
      <c r="AC11" s="1"/>
      <c r="AD11" s="1"/>
      <c r="AE11" s="1"/>
      <c r="AF11" s="1"/>
      <c r="AG11" s="1"/>
      <c r="AH11" s="1"/>
      <c r="AI11" s="1"/>
      <c r="AJ11" s="1"/>
      <c r="AK11" s="1"/>
      <c r="AL11" s="1"/>
      <c r="AM11" s="1"/>
      <c r="AN11" s="1"/>
      <c r="AO11" s="1"/>
      <c r="AP11" s="1"/>
      <c r="AQ11" s="1"/>
      <c r="AR11" s="1"/>
      <c r="AS11" s="1"/>
      <c r="AT11" s="1"/>
      <c r="AU11" s="1"/>
      <c r="AV11" s="1"/>
      <c r="AW11" s="1"/>
      <c r="AX11" s="1"/>
    </row>
    <row r="12" spans="2:50" s="73" customFormat="1" ht="8.25" customHeight="1" x14ac:dyDescent="0.25">
      <c r="B12" s="17"/>
      <c r="C12" s="103"/>
      <c r="D12" s="18"/>
      <c r="E12" s="18"/>
      <c r="F12" s="18"/>
      <c r="G12" s="18"/>
      <c r="H12" s="18"/>
      <c r="I12" s="18"/>
      <c r="J12" s="18"/>
      <c r="K12" s="18"/>
      <c r="L12" s="18"/>
      <c r="M12" s="18"/>
      <c r="N12" s="18"/>
      <c r="O12" s="18"/>
      <c r="P12" s="18"/>
      <c r="Q12" s="18"/>
      <c r="R12" s="18"/>
      <c r="S12" s="18"/>
      <c r="T12" s="18"/>
      <c r="U12" s="18"/>
      <c r="V12" s="18"/>
      <c r="W12" s="18"/>
      <c r="X12" s="18"/>
      <c r="Y12" s="15"/>
      <c r="AB12" s="1"/>
      <c r="AC12" s="1"/>
      <c r="AD12" s="1"/>
      <c r="AE12" s="1"/>
      <c r="AF12" s="1"/>
      <c r="AG12" s="1"/>
      <c r="AH12" s="1"/>
      <c r="AI12" s="1"/>
      <c r="AJ12" s="1"/>
      <c r="AK12" s="1"/>
      <c r="AL12" s="1"/>
      <c r="AM12" s="1"/>
      <c r="AN12" s="1"/>
      <c r="AO12" s="1"/>
      <c r="AP12" s="1"/>
      <c r="AQ12" s="1"/>
      <c r="AR12" s="1"/>
      <c r="AS12" s="1"/>
      <c r="AT12" s="1"/>
      <c r="AU12" s="1"/>
      <c r="AV12" s="1"/>
      <c r="AW12" s="1"/>
      <c r="AX12" s="1"/>
    </row>
    <row r="13" spans="2:50" s="73" customFormat="1" ht="10.5" customHeight="1" x14ac:dyDescent="0.25">
      <c r="B13" s="119"/>
      <c r="C13" s="119"/>
      <c r="D13" s="75"/>
      <c r="E13" s="75"/>
      <c r="F13" s="75"/>
      <c r="G13" s="75"/>
      <c r="H13" s="75"/>
      <c r="I13" s="75"/>
      <c r="J13" s="75"/>
      <c r="K13" s="75"/>
      <c r="L13" s="75"/>
      <c r="M13" s="75"/>
      <c r="N13" s="75"/>
      <c r="O13" s="75"/>
      <c r="P13" s="75"/>
      <c r="Q13" s="75"/>
      <c r="R13" s="75"/>
      <c r="S13" s="75"/>
      <c r="T13" s="75"/>
      <c r="U13" s="75"/>
      <c r="V13" s="75"/>
      <c r="W13" s="75"/>
      <c r="X13" s="75"/>
      <c r="Y13" s="123"/>
      <c r="AB13" s="1"/>
      <c r="AC13" s="1"/>
      <c r="AD13" s="1"/>
      <c r="AE13" s="1"/>
      <c r="AF13" s="1"/>
      <c r="AG13" s="1"/>
      <c r="AH13" s="1"/>
      <c r="AI13" s="1"/>
      <c r="AJ13" s="1"/>
      <c r="AK13" s="1"/>
      <c r="AL13" s="1"/>
      <c r="AM13" s="1"/>
      <c r="AN13" s="1"/>
      <c r="AO13" s="1"/>
      <c r="AP13" s="1"/>
      <c r="AQ13" s="1"/>
      <c r="AR13" s="1"/>
      <c r="AS13" s="1"/>
      <c r="AT13" s="1"/>
      <c r="AU13" s="1"/>
      <c r="AV13" s="1"/>
      <c r="AW13" s="1"/>
      <c r="AX13" s="1"/>
    </row>
    <row r="14" spans="2:50" ht="20.25" customHeight="1" x14ac:dyDescent="0.25"/>
    <row r="15" spans="2:50" ht="8.25" customHeight="1" x14ac:dyDescent="0.25"/>
    <row r="16" spans="2:50" ht="6" customHeight="1" x14ac:dyDescent="0.25">
      <c r="B16" s="6"/>
      <c r="C16" s="7"/>
      <c r="D16" s="7"/>
      <c r="E16" s="7"/>
      <c r="F16" s="7"/>
      <c r="G16" s="7"/>
      <c r="H16" s="7"/>
      <c r="I16" s="7"/>
      <c r="J16" s="7"/>
      <c r="K16" s="7"/>
      <c r="L16" s="7"/>
      <c r="M16" s="7"/>
      <c r="N16" s="7"/>
      <c r="O16" s="7"/>
      <c r="P16" s="7"/>
      <c r="Q16" s="7"/>
      <c r="R16" s="7"/>
      <c r="S16" s="7"/>
      <c r="T16" s="7"/>
      <c r="U16" s="7"/>
      <c r="V16" s="7"/>
      <c r="W16" s="7"/>
      <c r="X16" s="7"/>
      <c r="Y16" s="8"/>
    </row>
    <row r="17" spans="2:50" ht="17.25" x14ac:dyDescent="0.25">
      <c r="B17" s="254" t="s">
        <v>159</v>
      </c>
      <c r="C17" s="255"/>
      <c r="D17" s="230"/>
      <c r="E17" s="230"/>
      <c r="F17" s="230"/>
      <c r="G17" s="230"/>
      <c r="H17" s="230"/>
      <c r="I17" s="230"/>
      <c r="J17" s="230"/>
      <c r="K17" s="230"/>
      <c r="L17" s="230"/>
      <c r="M17" s="230"/>
      <c r="N17" s="230"/>
      <c r="O17" s="230"/>
      <c r="P17" s="230"/>
      <c r="Q17" s="230"/>
      <c r="R17" s="230"/>
      <c r="S17" s="230"/>
      <c r="T17" s="230"/>
      <c r="U17" s="230"/>
      <c r="V17" s="230"/>
      <c r="W17" s="230"/>
      <c r="X17" s="230"/>
      <c r="Y17" s="256"/>
    </row>
    <row r="18" spans="2:50" ht="15.75" customHeight="1" x14ac:dyDescent="0.25">
      <c r="B18" s="9"/>
      <c r="C18" s="10"/>
      <c r="D18" s="10"/>
      <c r="E18" s="10"/>
      <c r="F18" s="10"/>
      <c r="G18" s="10"/>
      <c r="H18" s="10"/>
      <c r="I18" s="10"/>
      <c r="J18" s="10"/>
      <c r="K18" s="10"/>
      <c r="L18" s="10"/>
      <c r="M18" s="10"/>
      <c r="N18" s="10"/>
      <c r="O18" s="10"/>
      <c r="P18" s="10"/>
      <c r="Q18" s="10"/>
      <c r="R18" s="10"/>
      <c r="S18" s="10"/>
      <c r="T18" s="10"/>
      <c r="U18" s="10"/>
      <c r="V18" s="10"/>
      <c r="W18" s="10"/>
      <c r="X18" s="10"/>
      <c r="Y18" s="11"/>
    </row>
    <row r="19" spans="2:50" s="73" customFormat="1" ht="17.25" x14ac:dyDescent="0.25">
      <c r="B19" s="181" t="s">
        <v>160</v>
      </c>
      <c r="C19" s="182"/>
      <c r="D19" s="182"/>
      <c r="E19" s="182"/>
      <c r="F19" s="123"/>
      <c r="G19" s="257"/>
      <c r="H19" s="258"/>
      <c r="I19" s="258"/>
      <c r="J19" s="258"/>
      <c r="K19" s="258"/>
      <c r="L19" s="258"/>
      <c r="M19" s="258"/>
      <c r="N19" s="258"/>
      <c r="O19" s="258"/>
      <c r="P19" s="258"/>
      <c r="Q19" s="258"/>
      <c r="R19" s="258"/>
      <c r="S19" s="258"/>
      <c r="T19" s="258"/>
      <c r="U19" s="258"/>
      <c r="V19" s="258"/>
      <c r="W19" s="258"/>
      <c r="X19" s="259"/>
      <c r="Y19" s="4"/>
      <c r="AB19" s="253" t="str">
        <f>IF(Foglio2!F21&lt;8,"Please insert all the required information","")</f>
        <v>Please insert all the required information</v>
      </c>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1"/>
    </row>
    <row r="20" spans="2:50" s="73" customFormat="1" ht="13.5" customHeight="1" x14ac:dyDescent="0.25">
      <c r="B20" s="2"/>
      <c r="C20" s="123"/>
      <c r="D20" s="123"/>
      <c r="E20" s="123"/>
      <c r="F20" s="123"/>
      <c r="G20" s="123"/>
      <c r="H20" s="123"/>
      <c r="I20" s="123"/>
      <c r="J20" s="123"/>
      <c r="K20" s="123"/>
      <c r="L20" s="123"/>
      <c r="M20" s="123"/>
      <c r="N20" s="123"/>
      <c r="O20" s="123"/>
      <c r="P20" s="123"/>
      <c r="Q20" s="123"/>
      <c r="R20" s="123"/>
      <c r="S20" s="123"/>
      <c r="T20" s="123"/>
      <c r="U20" s="123"/>
      <c r="V20" s="123"/>
      <c r="W20" s="123"/>
      <c r="X20" s="123"/>
      <c r="Y20" s="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1"/>
    </row>
    <row r="21" spans="2:50" s="73" customFormat="1" ht="17.25" x14ac:dyDescent="0.25">
      <c r="B21" s="181" t="s">
        <v>161</v>
      </c>
      <c r="C21" s="182"/>
      <c r="D21" s="182"/>
      <c r="E21" s="182"/>
      <c r="F21" s="268"/>
      <c r="G21" s="257"/>
      <c r="H21" s="258"/>
      <c r="I21" s="258"/>
      <c r="J21" s="258"/>
      <c r="K21" s="258"/>
      <c r="L21" s="258"/>
      <c r="M21" s="258"/>
      <c r="N21" s="258"/>
      <c r="O21" s="258"/>
      <c r="P21" s="258"/>
      <c r="Q21" s="258"/>
      <c r="R21" s="258"/>
      <c r="S21" s="258"/>
      <c r="T21" s="258"/>
      <c r="U21" s="258"/>
      <c r="V21" s="258"/>
      <c r="W21" s="258"/>
      <c r="X21" s="259"/>
      <c r="Y21" s="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1"/>
    </row>
    <row r="22" spans="2:50" s="73" customFormat="1" ht="15" customHeight="1" x14ac:dyDescent="0.25">
      <c r="B22" s="2"/>
      <c r="C22" s="123"/>
      <c r="D22" s="123"/>
      <c r="E22" s="123"/>
      <c r="F22" s="123"/>
      <c r="G22" s="123"/>
      <c r="H22" s="123"/>
      <c r="I22" s="123"/>
      <c r="J22" s="123"/>
      <c r="K22" s="123"/>
      <c r="L22" s="123"/>
      <c r="M22" s="123"/>
      <c r="N22" s="123"/>
      <c r="O22" s="123"/>
      <c r="P22" s="123"/>
      <c r="Q22" s="123"/>
      <c r="R22" s="123"/>
      <c r="S22" s="123"/>
      <c r="T22" s="123"/>
      <c r="U22" s="123"/>
      <c r="V22" s="123"/>
      <c r="W22" s="123"/>
      <c r="X22" s="123"/>
      <c r="Y22" s="4"/>
      <c r="AB22" s="1"/>
      <c r="AC22" s="1"/>
      <c r="AD22" s="1"/>
      <c r="AE22" s="1"/>
      <c r="AF22" s="1"/>
      <c r="AG22" s="1"/>
      <c r="AH22" s="1"/>
      <c r="AI22" s="1"/>
      <c r="AJ22" s="1"/>
      <c r="AK22" s="1"/>
      <c r="AL22" s="1"/>
      <c r="AM22" s="1"/>
      <c r="AN22" s="1"/>
      <c r="AO22" s="1"/>
      <c r="AP22" s="1"/>
      <c r="AQ22" s="1"/>
      <c r="AR22" s="1"/>
      <c r="AS22" s="1"/>
      <c r="AT22" s="1"/>
      <c r="AU22" s="1"/>
      <c r="AV22" s="1"/>
      <c r="AW22" s="1"/>
      <c r="AX22" s="1"/>
    </row>
    <row r="23" spans="2:50" s="73" customFormat="1" ht="17.25" x14ac:dyDescent="0.25">
      <c r="B23" s="229" t="s">
        <v>162</v>
      </c>
      <c r="C23" s="230"/>
      <c r="D23" s="230"/>
      <c r="E23" s="261"/>
      <c r="F23" s="261"/>
      <c r="G23" s="257"/>
      <c r="H23" s="258"/>
      <c r="I23" s="258"/>
      <c r="J23" s="258"/>
      <c r="K23" s="258"/>
      <c r="L23" s="258"/>
      <c r="M23" s="258"/>
      <c r="N23" s="258"/>
      <c r="O23" s="258"/>
      <c r="P23" s="258"/>
      <c r="Q23" s="258"/>
      <c r="R23" s="258"/>
      <c r="S23" s="258"/>
      <c r="T23" s="258"/>
      <c r="U23" s="258"/>
      <c r="V23" s="258"/>
      <c r="W23" s="258"/>
      <c r="X23" s="259"/>
      <c r="Y23" s="4"/>
      <c r="AB23" s="1"/>
      <c r="AC23" s="1"/>
      <c r="AD23" s="1"/>
      <c r="AE23" s="1"/>
      <c r="AF23" s="1"/>
      <c r="AG23" s="1"/>
      <c r="AH23" s="1"/>
      <c r="AI23" s="1"/>
      <c r="AJ23" s="1"/>
      <c r="AK23" s="1"/>
      <c r="AL23" s="1"/>
      <c r="AM23" s="1"/>
      <c r="AN23" s="1"/>
      <c r="AO23" s="1"/>
      <c r="AP23" s="1"/>
      <c r="AQ23" s="1"/>
      <c r="AR23" s="1"/>
      <c r="AS23" s="1"/>
      <c r="AT23" s="1"/>
      <c r="AU23" s="1"/>
      <c r="AV23" s="1"/>
      <c r="AW23" s="1"/>
      <c r="AX23" s="1"/>
    </row>
    <row r="24" spans="2:50" s="73" customFormat="1" ht="16.5" customHeight="1" x14ac:dyDescent="0.25">
      <c r="B24" s="12"/>
      <c r="C24" s="13"/>
      <c r="D24" s="13"/>
      <c r="E24" s="13"/>
      <c r="F24" s="13"/>
      <c r="G24" s="13"/>
      <c r="H24" s="13"/>
      <c r="I24" s="13"/>
      <c r="J24" s="13"/>
      <c r="K24" s="13"/>
      <c r="L24" s="13"/>
      <c r="M24" s="13"/>
      <c r="N24" s="13"/>
      <c r="O24" s="13"/>
      <c r="P24" s="13"/>
      <c r="Q24" s="13"/>
      <c r="R24" s="13"/>
      <c r="S24" s="13"/>
      <c r="T24" s="13"/>
      <c r="U24" s="13"/>
      <c r="V24" s="13"/>
      <c r="W24" s="13"/>
      <c r="X24" s="13"/>
      <c r="Y24" s="4"/>
      <c r="AB24" s="1"/>
      <c r="AC24" s="1"/>
      <c r="AD24" s="1"/>
      <c r="AE24" s="1"/>
      <c r="AF24" s="1"/>
      <c r="AG24" s="1"/>
      <c r="AH24" s="1"/>
      <c r="AI24" s="1"/>
      <c r="AJ24" s="1"/>
      <c r="AK24" s="1"/>
      <c r="AL24" s="1"/>
      <c r="AM24" s="1"/>
      <c r="AN24" s="1"/>
      <c r="AO24" s="1"/>
      <c r="AP24" s="1"/>
      <c r="AQ24" s="1"/>
      <c r="AR24" s="1"/>
      <c r="AS24" s="1"/>
      <c r="AT24" s="1"/>
      <c r="AU24" s="1"/>
      <c r="AV24" s="1"/>
      <c r="AW24" s="1"/>
      <c r="AX24" s="1"/>
    </row>
    <row r="25" spans="2:50" s="73" customFormat="1" ht="17.25" x14ac:dyDescent="0.25">
      <c r="B25" s="229" t="s">
        <v>163</v>
      </c>
      <c r="C25" s="230"/>
      <c r="D25" s="230"/>
      <c r="E25" s="261"/>
      <c r="F25" s="261"/>
      <c r="G25" s="261"/>
      <c r="H25" s="265"/>
      <c r="I25" s="266"/>
      <c r="J25" s="266"/>
      <c r="K25" s="266"/>
      <c r="L25" s="266"/>
      <c r="M25" s="266"/>
      <c r="N25" s="266"/>
      <c r="O25" s="266"/>
      <c r="P25" s="266"/>
      <c r="Q25" s="266"/>
      <c r="R25" s="266"/>
      <c r="S25" s="266"/>
      <c r="T25" s="266"/>
      <c r="U25" s="266"/>
      <c r="V25" s="266"/>
      <c r="W25" s="266"/>
      <c r="X25" s="267"/>
      <c r="Y25" s="4"/>
      <c r="AB25" s="1"/>
      <c r="AC25" s="1"/>
      <c r="AD25" s="1"/>
      <c r="AE25" s="1"/>
      <c r="AF25" s="1"/>
      <c r="AG25" s="1"/>
      <c r="AH25" s="1"/>
      <c r="AI25" s="1"/>
      <c r="AJ25" s="1"/>
      <c r="AK25" s="1"/>
      <c r="AL25" s="1"/>
      <c r="AM25" s="1"/>
      <c r="AN25" s="1"/>
      <c r="AO25" s="1"/>
      <c r="AP25" s="1"/>
      <c r="AQ25" s="1"/>
      <c r="AR25" s="1"/>
      <c r="AS25" s="1"/>
      <c r="AT25" s="1"/>
      <c r="AU25" s="1"/>
      <c r="AV25" s="1"/>
      <c r="AW25" s="1"/>
      <c r="AX25" s="1"/>
    </row>
    <row r="26" spans="2:50" s="73" customFormat="1" ht="18" customHeight="1" x14ac:dyDescent="0.25">
      <c r="B26" s="2"/>
      <c r="C26" s="123"/>
      <c r="D26" s="123"/>
      <c r="E26" s="123"/>
      <c r="F26" s="123"/>
      <c r="G26" s="123"/>
      <c r="H26" s="123"/>
      <c r="I26" s="123"/>
      <c r="J26" s="123"/>
      <c r="K26" s="123"/>
      <c r="L26" s="123"/>
      <c r="M26" s="123"/>
      <c r="N26" s="123"/>
      <c r="O26" s="123"/>
      <c r="P26" s="123"/>
      <c r="Q26" s="123"/>
      <c r="R26" s="123"/>
      <c r="S26" s="123"/>
      <c r="T26" s="123"/>
      <c r="U26" s="123"/>
      <c r="V26" s="123"/>
      <c r="W26" s="123"/>
      <c r="X26" s="123"/>
      <c r="Y26" s="4"/>
      <c r="AB26" s="1"/>
      <c r="AC26" s="1"/>
      <c r="AD26" s="1"/>
      <c r="AE26" s="1"/>
      <c r="AF26" s="1"/>
      <c r="AG26" s="1"/>
      <c r="AH26" s="1"/>
      <c r="AI26" s="1"/>
      <c r="AJ26" s="1"/>
      <c r="AK26" s="1"/>
      <c r="AL26" s="1"/>
      <c r="AM26" s="1"/>
      <c r="AN26" s="1"/>
      <c r="AO26" s="1"/>
      <c r="AP26" s="1"/>
      <c r="AQ26" s="1"/>
      <c r="AR26" s="1"/>
      <c r="AS26" s="1"/>
      <c r="AT26" s="1"/>
      <c r="AU26" s="1"/>
      <c r="AV26" s="1"/>
      <c r="AW26" s="1"/>
      <c r="AX26" s="1"/>
    </row>
    <row r="27" spans="2:50" s="73" customFormat="1" ht="17.25" x14ac:dyDescent="0.25">
      <c r="B27" s="229" t="s">
        <v>3</v>
      </c>
      <c r="C27" s="230"/>
      <c r="D27" s="230"/>
      <c r="E27" s="261"/>
      <c r="F27" s="261"/>
      <c r="G27" s="261"/>
      <c r="H27" s="257"/>
      <c r="I27" s="258"/>
      <c r="J27" s="258"/>
      <c r="K27" s="258"/>
      <c r="L27" s="258"/>
      <c r="M27" s="258"/>
      <c r="N27" s="258"/>
      <c r="O27" s="258"/>
      <c r="P27" s="258"/>
      <c r="Q27" s="258"/>
      <c r="R27" s="258"/>
      <c r="S27" s="258"/>
      <c r="T27" s="258"/>
      <c r="U27" s="258"/>
      <c r="V27" s="258"/>
      <c r="W27" s="258"/>
      <c r="X27" s="259"/>
      <c r="Y27" s="4"/>
      <c r="AB27" s="1"/>
      <c r="AC27" s="1"/>
      <c r="AD27" s="1"/>
      <c r="AE27" s="1"/>
      <c r="AF27" s="1"/>
      <c r="AG27" s="1"/>
      <c r="AH27" s="1"/>
      <c r="AI27" s="1"/>
      <c r="AJ27" s="1"/>
      <c r="AK27" s="1"/>
      <c r="AL27" s="1"/>
      <c r="AM27" s="1"/>
      <c r="AN27" s="1"/>
      <c r="AO27" s="1"/>
      <c r="AP27" s="1"/>
      <c r="AQ27" s="1"/>
      <c r="AR27" s="1"/>
      <c r="AS27" s="1"/>
      <c r="AT27" s="1"/>
      <c r="AU27" s="1"/>
      <c r="AV27" s="1"/>
      <c r="AW27" s="1"/>
      <c r="AX27" s="1"/>
    </row>
    <row r="28" spans="2:50" s="73" customFormat="1" ht="19.5" customHeight="1" x14ac:dyDescent="0.25">
      <c r="B28" s="12"/>
      <c r="C28" s="13"/>
      <c r="D28" s="13"/>
      <c r="E28" s="13"/>
      <c r="F28" s="13"/>
      <c r="G28" s="13"/>
      <c r="H28" s="13"/>
      <c r="I28" s="13"/>
      <c r="J28" s="13"/>
      <c r="K28" s="13"/>
      <c r="L28" s="13"/>
      <c r="M28" s="13"/>
      <c r="N28" s="13"/>
      <c r="O28" s="13"/>
      <c r="P28" s="13"/>
      <c r="Q28" s="13"/>
      <c r="R28" s="13"/>
      <c r="S28" s="13"/>
      <c r="T28" s="13"/>
      <c r="U28" s="13"/>
      <c r="V28" s="13"/>
      <c r="W28" s="13"/>
      <c r="X28" s="13"/>
      <c r="Y28" s="4"/>
      <c r="AB28" s="1"/>
      <c r="AC28" s="1"/>
      <c r="AD28" s="1"/>
      <c r="AE28" s="1"/>
      <c r="AF28" s="1"/>
      <c r="AG28" s="1"/>
      <c r="AH28" s="1"/>
      <c r="AI28" s="1"/>
      <c r="AJ28" s="1"/>
      <c r="AK28" s="1"/>
      <c r="AL28" s="1"/>
      <c r="AM28" s="1"/>
      <c r="AN28" s="1"/>
      <c r="AO28" s="1"/>
      <c r="AP28" s="1"/>
      <c r="AQ28" s="1"/>
      <c r="AR28" s="1"/>
      <c r="AS28" s="1"/>
      <c r="AT28" s="1"/>
      <c r="AU28" s="1"/>
      <c r="AV28" s="1"/>
      <c r="AW28" s="1"/>
      <c r="AX28" s="1"/>
    </row>
    <row r="29" spans="2:50" s="73" customFormat="1" ht="18.75" customHeight="1" x14ac:dyDescent="0.25">
      <c r="B29" s="181" t="s">
        <v>164</v>
      </c>
      <c r="C29" s="182"/>
      <c r="D29" s="182"/>
      <c r="E29" s="182"/>
      <c r="F29" s="182"/>
      <c r="G29" s="182"/>
      <c r="H29" s="182"/>
      <c r="I29" s="182"/>
      <c r="J29" s="182"/>
      <c r="K29" s="265"/>
      <c r="L29" s="266"/>
      <c r="M29" s="266"/>
      <c r="N29" s="266"/>
      <c r="O29" s="266"/>
      <c r="P29" s="266"/>
      <c r="Q29" s="266"/>
      <c r="R29" s="266"/>
      <c r="S29" s="266"/>
      <c r="T29" s="266"/>
      <c r="U29" s="266"/>
      <c r="V29" s="266"/>
      <c r="W29" s="266"/>
      <c r="X29" s="267"/>
      <c r="Y29" s="4"/>
      <c r="AB29" s="1"/>
      <c r="AC29" s="1"/>
      <c r="AD29" s="1"/>
      <c r="AE29" s="1"/>
      <c r="AF29" s="1"/>
      <c r="AG29" s="1"/>
      <c r="AH29" s="1"/>
      <c r="AI29" s="1"/>
      <c r="AJ29" s="1"/>
      <c r="AK29" s="1"/>
      <c r="AL29" s="1"/>
      <c r="AM29" s="1"/>
      <c r="AN29" s="1"/>
      <c r="AO29" s="1"/>
      <c r="AP29" s="1"/>
      <c r="AQ29" s="1"/>
      <c r="AR29" s="1"/>
      <c r="AS29" s="1"/>
      <c r="AT29" s="1"/>
      <c r="AU29" s="1"/>
      <c r="AV29" s="1"/>
      <c r="AW29" s="1"/>
      <c r="AX29" s="1"/>
    </row>
    <row r="30" spans="2:50" s="73" customFormat="1" ht="21" customHeight="1" x14ac:dyDescent="0.25">
      <c r="B30" s="12"/>
      <c r="C30" s="13"/>
      <c r="D30" s="13"/>
      <c r="E30" s="13"/>
      <c r="F30" s="13"/>
      <c r="G30" s="13"/>
      <c r="H30" s="13"/>
      <c r="I30" s="13"/>
      <c r="J30" s="13"/>
      <c r="K30" s="13"/>
      <c r="L30" s="13"/>
      <c r="M30" s="13"/>
      <c r="N30" s="13"/>
      <c r="O30" s="13"/>
      <c r="P30" s="13"/>
      <c r="Q30" s="13"/>
      <c r="R30" s="13"/>
      <c r="S30" s="13"/>
      <c r="T30" s="13"/>
      <c r="U30" s="13"/>
      <c r="V30" s="13"/>
      <c r="W30" s="13"/>
      <c r="X30" s="13"/>
      <c r="Y30" s="4"/>
      <c r="AB30" s="1"/>
      <c r="AC30" s="1"/>
      <c r="AD30" s="1"/>
      <c r="AE30" s="1"/>
      <c r="AF30" s="1"/>
      <c r="AG30" s="1"/>
      <c r="AH30" s="1"/>
      <c r="AI30" s="1"/>
      <c r="AJ30" s="1"/>
      <c r="AK30" s="1"/>
      <c r="AL30" s="1"/>
      <c r="AM30" s="1"/>
      <c r="AN30" s="1"/>
      <c r="AO30" s="1"/>
      <c r="AP30" s="1"/>
      <c r="AQ30" s="1"/>
      <c r="AR30" s="1"/>
      <c r="AS30" s="1"/>
      <c r="AT30" s="1"/>
      <c r="AU30" s="1"/>
      <c r="AV30" s="1"/>
      <c r="AW30" s="1"/>
      <c r="AX30" s="1"/>
    </row>
    <row r="31" spans="2:50" s="73" customFormat="1" ht="17.25" x14ac:dyDescent="0.25">
      <c r="B31" s="181" t="s">
        <v>165</v>
      </c>
      <c r="C31" s="182"/>
      <c r="D31" s="182"/>
      <c r="E31" s="182"/>
      <c r="F31" s="182"/>
      <c r="G31" s="182"/>
      <c r="H31" s="182"/>
      <c r="I31" s="182"/>
      <c r="J31" s="182"/>
      <c r="K31" s="183"/>
      <c r="L31" s="184"/>
      <c r="M31" s="184"/>
      <c r="N31" s="184"/>
      <c r="O31" s="184"/>
      <c r="P31" s="184"/>
      <c r="Q31" s="184"/>
      <c r="R31" s="184"/>
      <c r="S31" s="184"/>
      <c r="T31" s="184"/>
      <c r="U31" s="184"/>
      <c r="V31" s="184"/>
      <c r="W31" s="184"/>
      <c r="X31" s="185"/>
      <c r="Y31" s="4"/>
      <c r="AB31" s="1"/>
      <c r="AC31" s="1"/>
      <c r="AD31" s="1"/>
      <c r="AE31" s="1"/>
      <c r="AF31" s="1"/>
      <c r="AG31" s="1"/>
      <c r="AH31" s="1"/>
      <c r="AI31" s="1"/>
      <c r="AJ31" s="1"/>
      <c r="AK31" s="1"/>
      <c r="AL31" s="1"/>
      <c r="AM31" s="1"/>
      <c r="AN31" s="1"/>
      <c r="AO31" s="1"/>
      <c r="AP31" s="1"/>
      <c r="AQ31" s="1"/>
      <c r="AR31" s="1"/>
      <c r="AS31" s="1"/>
      <c r="AT31" s="1"/>
      <c r="AU31" s="1"/>
      <c r="AV31" s="1"/>
      <c r="AW31" s="1"/>
      <c r="AX31" s="1"/>
    </row>
    <row r="32" spans="2:50" s="73" customFormat="1" ht="17.25" x14ac:dyDescent="0.25">
      <c r="B32" s="117"/>
      <c r="C32" s="118"/>
      <c r="D32" s="118"/>
      <c r="E32" s="118"/>
      <c r="F32" s="118"/>
      <c r="G32" s="118"/>
      <c r="H32" s="118"/>
      <c r="I32" s="118"/>
      <c r="J32" s="118"/>
      <c r="K32" s="129"/>
      <c r="L32" s="129"/>
      <c r="M32" s="129"/>
      <c r="N32" s="129"/>
      <c r="O32" s="129"/>
      <c r="P32" s="129"/>
      <c r="Q32" s="129"/>
      <c r="R32" s="129"/>
      <c r="S32" s="129"/>
      <c r="T32" s="129"/>
      <c r="U32" s="129"/>
      <c r="V32" s="129"/>
      <c r="W32" s="129"/>
      <c r="X32" s="129"/>
      <c r="Y32" s="4"/>
      <c r="AB32" s="1"/>
      <c r="AC32" s="1"/>
      <c r="AD32" s="1"/>
      <c r="AE32" s="1"/>
      <c r="AF32" s="1"/>
      <c r="AG32" s="1"/>
      <c r="AH32" s="1"/>
      <c r="AI32" s="1"/>
      <c r="AJ32" s="1"/>
      <c r="AK32" s="1"/>
      <c r="AL32" s="1"/>
      <c r="AM32" s="1"/>
      <c r="AN32" s="1"/>
      <c r="AO32" s="1"/>
      <c r="AP32" s="1"/>
      <c r="AQ32" s="1"/>
      <c r="AR32" s="1"/>
      <c r="AS32" s="1"/>
      <c r="AT32" s="1"/>
      <c r="AU32" s="1"/>
      <c r="AV32" s="1"/>
      <c r="AW32" s="1"/>
      <c r="AX32" s="1"/>
    </row>
    <row r="33" spans="2:50" s="73" customFormat="1" ht="17.25" x14ac:dyDescent="0.25">
      <c r="B33" s="181" t="s">
        <v>229</v>
      </c>
      <c r="C33" s="182"/>
      <c r="D33" s="182"/>
      <c r="E33" s="182"/>
      <c r="F33" s="182"/>
      <c r="G33" s="182"/>
      <c r="H33" s="182"/>
      <c r="I33" s="182"/>
      <c r="J33" s="198"/>
      <c r="K33" s="199"/>
      <c r="L33" s="199"/>
      <c r="M33" s="199"/>
      <c r="N33" s="199"/>
      <c r="O33" s="199"/>
      <c r="P33" s="199"/>
      <c r="Q33" s="199"/>
      <c r="R33" s="199"/>
      <c r="S33" s="199"/>
      <c r="T33" s="199"/>
      <c r="U33" s="199"/>
      <c r="V33" s="199"/>
      <c r="W33" s="199"/>
      <c r="X33" s="200"/>
      <c r="Y33" s="4"/>
      <c r="AB33" s="1"/>
      <c r="AC33" s="1"/>
      <c r="AD33" s="1"/>
      <c r="AE33" s="1"/>
      <c r="AF33" s="1"/>
      <c r="AG33" s="1"/>
      <c r="AH33" s="1"/>
      <c r="AI33" s="1"/>
      <c r="AJ33" s="1"/>
      <c r="AK33" s="1"/>
      <c r="AL33" s="1"/>
      <c r="AM33" s="1"/>
      <c r="AN33" s="1"/>
      <c r="AO33" s="1"/>
      <c r="AP33" s="1"/>
      <c r="AQ33" s="1"/>
      <c r="AR33" s="1"/>
      <c r="AS33" s="1"/>
      <c r="AT33" s="1"/>
      <c r="AU33" s="1"/>
      <c r="AV33" s="1"/>
      <c r="AW33" s="1"/>
      <c r="AX33" s="1"/>
    </row>
    <row r="34" spans="2:50" s="73" customFormat="1" ht="9.75" customHeight="1" x14ac:dyDescent="0.25">
      <c r="B34" s="14"/>
      <c r="C34" s="102"/>
      <c r="D34" s="102"/>
      <c r="E34" s="102"/>
      <c r="F34" s="102"/>
      <c r="G34" s="102"/>
      <c r="H34" s="102"/>
      <c r="I34" s="102"/>
      <c r="J34" s="102"/>
      <c r="K34" s="102"/>
      <c r="L34" s="102"/>
      <c r="M34" s="102"/>
      <c r="N34" s="102"/>
      <c r="O34" s="102"/>
      <c r="P34" s="102"/>
      <c r="Q34" s="102"/>
      <c r="R34" s="102"/>
      <c r="S34" s="102"/>
      <c r="T34" s="102"/>
      <c r="U34" s="102"/>
      <c r="V34" s="102"/>
      <c r="W34" s="102"/>
      <c r="X34" s="102"/>
      <c r="Y34" s="15"/>
      <c r="AB34" s="1"/>
      <c r="AC34" s="1"/>
      <c r="AD34" s="1"/>
      <c r="AE34" s="1"/>
      <c r="AF34" s="1"/>
      <c r="AG34" s="1"/>
      <c r="AH34" s="1"/>
      <c r="AI34" s="1"/>
      <c r="AJ34" s="1"/>
      <c r="AK34" s="1"/>
      <c r="AL34" s="1"/>
      <c r="AM34" s="1"/>
      <c r="AN34" s="1"/>
      <c r="AO34" s="1"/>
      <c r="AP34" s="1"/>
      <c r="AQ34" s="1"/>
      <c r="AR34" s="1"/>
      <c r="AS34" s="1"/>
      <c r="AT34" s="1"/>
      <c r="AU34" s="1"/>
      <c r="AV34" s="1"/>
      <c r="AW34" s="1"/>
      <c r="AX34" s="1"/>
    </row>
    <row r="35" spans="2:50" s="73" customFormat="1" ht="39" customHeight="1" x14ac:dyDescent="0.25">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AB35" s="1"/>
      <c r="AC35" s="1"/>
      <c r="AD35" s="1"/>
      <c r="AE35" s="1"/>
      <c r="AF35" s="1"/>
      <c r="AG35" s="1"/>
      <c r="AH35" s="1"/>
      <c r="AI35" s="1"/>
      <c r="AJ35" s="1"/>
      <c r="AK35" s="1"/>
      <c r="AL35" s="1"/>
      <c r="AM35" s="1"/>
      <c r="AN35" s="1"/>
      <c r="AO35" s="1"/>
      <c r="AP35" s="1"/>
      <c r="AQ35" s="1"/>
      <c r="AR35" s="1"/>
      <c r="AS35" s="1"/>
      <c r="AT35" s="1"/>
      <c r="AU35" s="1"/>
      <c r="AV35" s="1"/>
      <c r="AW35" s="1"/>
      <c r="AX35" s="1"/>
    </row>
    <row r="36" spans="2:50" s="73" customFormat="1" ht="17.25" x14ac:dyDescent="0.25">
      <c r="B36" s="262" t="s">
        <v>205</v>
      </c>
      <c r="C36" s="263"/>
      <c r="D36" s="263"/>
      <c r="E36" s="263"/>
      <c r="F36" s="263"/>
      <c r="G36" s="263"/>
      <c r="H36" s="263"/>
      <c r="I36" s="263"/>
      <c r="J36" s="263"/>
      <c r="K36" s="263"/>
      <c r="L36" s="263"/>
      <c r="M36" s="263"/>
      <c r="N36" s="263"/>
      <c r="O36" s="263"/>
      <c r="P36" s="263"/>
      <c r="Q36" s="263"/>
      <c r="R36" s="263"/>
      <c r="S36" s="263"/>
      <c r="T36" s="263"/>
      <c r="U36" s="263"/>
      <c r="V36" s="263"/>
      <c r="W36" s="263"/>
      <c r="X36" s="263"/>
      <c r="Y36" s="16"/>
      <c r="AB36" s="1"/>
      <c r="AC36" s="1"/>
      <c r="AD36" s="1"/>
      <c r="AE36" s="1"/>
      <c r="AF36" s="1"/>
      <c r="AG36" s="1"/>
      <c r="AH36" s="1"/>
      <c r="AI36" s="1"/>
      <c r="AJ36" s="1"/>
      <c r="AK36" s="1"/>
      <c r="AL36" s="1"/>
      <c r="AM36" s="1"/>
      <c r="AN36" s="1"/>
      <c r="AO36" s="1"/>
      <c r="AP36" s="1"/>
      <c r="AQ36" s="1"/>
      <c r="AR36" s="1"/>
      <c r="AS36" s="1"/>
      <c r="AT36" s="1"/>
      <c r="AU36" s="1"/>
      <c r="AV36" s="1"/>
      <c r="AW36" s="1"/>
      <c r="AX36" s="1"/>
    </row>
    <row r="37" spans="2:50" s="73" customFormat="1" ht="14.25" customHeight="1" x14ac:dyDescent="0.25">
      <c r="B37" s="12"/>
      <c r="C37" s="13"/>
      <c r="D37" s="13"/>
      <c r="E37" s="123"/>
      <c r="F37" s="13"/>
      <c r="G37" s="13"/>
      <c r="H37" s="13"/>
      <c r="I37" s="13"/>
      <c r="J37" s="13"/>
      <c r="K37" s="13"/>
      <c r="L37" s="13"/>
      <c r="M37" s="13"/>
      <c r="N37" s="13"/>
      <c r="O37" s="13"/>
      <c r="P37" s="13"/>
      <c r="Q37" s="13"/>
      <c r="R37" s="13"/>
      <c r="S37" s="13"/>
      <c r="T37" s="13"/>
      <c r="U37" s="13"/>
      <c r="V37" s="13"/>
      <c r="W37" s="13"/>
      <c r="X37" s="13"/>
      <c r="Y37" s="4"/>
      <c r="AB37" s="1"/>
      <c r="AC37" s="1"/>
      <c r="AD37" s="1"/>
      <c r="AE37" s="1"/>
      <c r="AF37" s="1"/>
      <c r="AG37" s="1"/>
      <c r="AH37" s="1"/>
      <c r="AI37" s="1"/>
      <c r="AJ37" s="1"/>
      <c r="AK37" s="1"/>
      <c r="AL37" s="1"/>
      <c r="AM37" s="1"/>
      <c r="AN37" s="1"/>
      <c r="AO37" s="1"/>
      <c r="AP37" s="1"/>
      <c r="AQ37" s="1"/>
      <c r="AR37" s="1"/>
      <c r="AS37" s="1"/>
      <c r="AT37" s="1"/>
      <c r="AU37" s="1"/>
      <c r="AV37" s="1"/>
      <c r="AW37" s="1"/>
      <c r="AX37" s="1"/>
    </row>
    <row r="38" spans="2:50" s="73" customFormat="1" ht="17.25" customHeight="1" x14ac:dyDescent="0.25">
      <c r="B38" s="100"/>
      <c r="C38" s="300"/>
      <c r="D38" s="301"/>
      <c r="E38" s="301"/>
      <c r="F38" s="301"/>
      <c r="G38" s="301"/>
      <c r="H38" s="301"/>
      <c r="I38" s="301"/>
      <c r="J38" s="301"/>
      <c r="K38" s="301"/>
      <c r="L38" s="301"/>
      <c r="M38" s="301"/>
      <c r="N38" s="301"/>
      <c r="O38" s="301"/>
      <c r="P38" s="301"/>
      <c r="Q38" s="301"/>
      <c r="R38" s="301"/>
      <c r="S38" s="301"/>
      <c r="T38" s="301"/>
      <c r="U38" s="301"/>
      <c r="V38" s="301"/>
      <c r="W38" s="301"/>
      <c r="X38" s="302"/>
      <c r="Y38" s="4"/>
      <c r="AB38" s="245" t="str">
        <f>IF(Foglio2!J21=0,"Please insert the required information",IF(Foglio2!J21=1,"","Please mark only one position"))</f>
        <v>Please insert the required information</v>
      </c>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1"/>
    </row>
    <row r="39" spans="2:50" s="73" customFormat="1" ht="16.5" customHeight="1" x14ac:dyDescent="0.25">
      <c r="B39" s="2"/>
      <c r="C39" s="123"/>
      <c r="D39" s="123"/>
      <c r="E39" s="123"/>
      <c r="F39" s="123"/>
      <c r="G39" s="123"/>
      <c r="H39" s="123"/>
      <c r="I39" s="123"/>
      <c r="J39" s="123"/>
      <c r="K39" s="123"/>
      <c r="L39" s="123"/>
      <c r="M39" s="123"/>
      <c r="N39" s="123"/>
      <c r="O39" s="123"/>
      <c r="P39" s="123"/>
      <c r="Q39" s="123"/>
      <c r="R39" s="123"/>
      <c r="S39" s="123"/>
      <c r="T39" s="123"/>
      <c r="U39" s="123"/>
      <c r="V39" s="123"/>
      <c r="W39" s="123"/>
      <c r="X39" s="123"/>
      <c r="Y39" s="4"/>
      <c r="AB39" s="1"/>
      <c r="AC39" s="1"/>
      <c r="AD39" s="1"/>
      <c r="AE39" s="1"/>
      <c r="AF39" s="1"/>
      <c r="AG39" s="1"/>
      <c r="AH39" s="1"/>
      <c r="AI39" s="1"/>
      <c r="AJ39" s="1"/>
      <c r="AK39" s="1"/>
      <c r="AL39" s="1"/>
      <c r="AM39" s="1"/>
      <c r="AN39" s="1"/>
      <c r="AO39" s="1"/>
      <c r="AP39" s="1"/>
      <c r="AQ39" s="1"/>
      <c r="AR39" s="1"/>
      <c r="AS39" s="1"/>
      <c r="AT39" s="1"/>
      <c r="AU39" s="1"/>
      <c r="AV39" s="1"/>
      <c r="AW39" s="1"/>
      <c r="AX39" s="1"/>
    </row>
    <row r="40" spans="2:50" s="73" customFormat="1" ht="15.75" customHeight="1" x14ac:dyDescent="0.25">
      <c r="B40" s="3"/>
      <c r="C40" s="303" t="s">
        <v>204</v>
      </c>
      <c r="D40" s="303"/>
      <c r="E40" s="303"/>
      <c r="F40" s="303"/>
      <c r="G40" s="303"/>
      <c r="H40" s="303"/>
      <c r="I40" s="303"/>
      <c r="J40" s="303"/>
      <c r="K40" s="303"/>
      <c r="L40" s="303"/>
      <c r="M40" s="303"/>
      <c r="N40" s="303"/>
      <c r="O40" s="303"/>
      <c r="P40" s="304"/>
      <c r="Q40" s="305"/>
      <c r="R40" s="305"/>
      <c r="S40" s="305"/>
      <c r="T40" s="305"/>
      <c r="U40" s="305"/>
      <c r="V40" s="305"/>
      <c r="W40" s="305"/>
      <c r="X40" s="306"/>
      <c r="Y40" s="4"/>
      <c r="AB40" s="245" t="str">
        <f>IF(AND(Foglio2!E13=1,Foglio1!P40=""),"Please specify your position",IF(AND(Foglio2!E13=0,Foglio1!P40&lt;&gt;""),"Use this field only to specify other position",""))</f>
        <v/>
      </c>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1"/>
    </row>
    <row r="41" spans="2:50" s="73" customFormat="1" ht="6" customHeight="1" x14ac:dyDescent="0.25">
      <c r="B41" s="17"/>
      <c r="C41" s="103"/>
      <c r="D41" s="18"/>
      <c r="E41" s="18"/>
      <c r="F41" s="18"/>
      <c r="G41" s="18"/>
      <c r="H41" s="18"/>
      <c r="I41" s="18"/>
      <c r="J41" s="18"/>
      <c r="K41" s="18"/>
      <c r="L41" s="18"/>
      <c r="M41" s="18"/>
      <c r="N41" s="18"/>
      <c r="O41" s="18"/>
      <c r="P41" s="18"/>
      <c r="Q41" s="18"/>
      <c r="R41" s="18"/>
      <c r="S41" s="18"/>
      <c r="T41" s="18"/>
      <c r="U41" s="18"/>
      <c r="V41" s="18"/>
      <c r="W41" s="18"/>
      <c r="X41" s="18"/>
      <c r="Y41" s="15"/>
      <c r="AB41" s="1"/>
      <c r="AC41" s="1"/>
      <c r="AD41" s="1"/>
      <c r="AE41" s="1"/>
      <c r="AF41" s="1"/>
      <c r="AG41" s="1"/>
      <c r="AH41" s="1"/>
      <c r="AI41" s="1"/>
      <c r="AJ41" s="1"/>
      <c r="AK41" s="1"/>
      <c r="AL41" s="1"/>
      <c r="AM41" s="1"/>
      <c r="AN41" s="1"/>
      <c r="AO41" s="1"/>
      <c r="AP41" s="1"/>
      <c r="AQ41" s="1"/>
      <c r="AR41" s="1"/>
      <c r="AS41" s="1"/>
      <c r="AT41" s="1"/>
      <c r="AU41" s="1"/>
      <c r="AV41" s="1"/>
      <c r="AW41" s="1"/>
      <c r="AX41" s="1"/>
    </row>
    <row r="42" spans="2:50" s="73" customFormat="1" ht="34.5" customHeight="1" x14ac:dyDescent="0.25">
      <c r="B42" s="119"/>
      <c r="C42" s="119"/>
      <c r="D42" s="75"/>
      <c r="E42" s="75"/>
      <c r="F42" s="75"/>
      <c r="G42" s="75"/>
      <c r="H42" s="75"/>
      <c r="I42" s="75"/>
      <c r="J42" s="75"/>
      <c r="K42" s="75"/>
      <c r="L42" s="75"/>
      <c r="M42" s="75"/>
      <c r="N42" s="75"/>
      <c r="O42" s="75"/>
      <c r="P42" s="75"/>
      <c r="Q42" s="75"/>
      <c r="R42" s="75"/>
      <c r="S42" s="75"/>
      <c r="T42" s="75"/>
      <c r="U42" s="75"/>
      <c r="V42" s="75"/>
      <c r="W42" s="75"/>
      <c r="X42" s="75"/>
      <c r="Y42" s="123"/>
      <c r="AB42" s="1"/>
      <c r="AC42" s="1"/>
      <c r="AD42" s="1"/>
      <c r="AE42" s="1"/>
      <c r="AF42" s="1"/>
      <c r="AG42" s="1"/>
      <c r="AH42" s="1"/>
      <c r="AI42" s="1"/>
      <c r="AJ42" s="1"/>
      <c r="AK42" s="1"/>
      <c r="AL42" s="1"/>
      <c r="AM42" s="1"/>
      <c r="AN42" s="1"/>
      <c r="AO42" s="1"/>
      <c r="AP42" s="1"/>
      <c r="AQ42" s="1"/>
      <c r="AR42" s="1"/>
      <c r="AS42" s="1"/>
      <c r="AT42" s="1"/>
      <c r="AU42" s="1"/>
      <c r="AV42" s="1"/>
      <c r="AW42" s="1"/>
      <c r="AX42" s="1"/>
    </row>
    <row r="43" spans="2:50" ht="21.75" customHeight="1" x14ac:dyDescent="0.25">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row>
    <row r="44" spans="2:50" ht="9" customHeight="1" x14ac:dyDescent="0.3">
      <c r="B44" s="10"/>
      <c r="C44" s="10"/>
      <c r="D44" s="10"/>
      <c r="E44" s="10"/>
      <c r="F44" s="10"/>
      <c r="G44" s="10"/>
      <c r="H44" s="10"/>
      <c r="I44" s="10"/>
      <c r="J44" s="10"/>
      <c r="K44" s="10"/>
      <c r="L44" s="10"/>
      <c r="M44" s="10"/>
      <c r="N44" s="10"/>
      <c r="O44" s="10"/>
      <c r="P44" s="10"/>
      <c r="Q44" s="10"/>
      <c r="R44" s="10"/>
      <c r="S44" s="10"/>
      <c r="T44" s="10"/>
      <c r="U44" s="10"/>
      <c r="V44" s="10"/>
      <c r="W44" s="10"/>
      <c r="X44" s="21"/>
      <c r="Y44" s="10"/>
    </row>
    <row r="45" spans="2:50" ht="9.75" customHeight="1" x14ac:dyDescent="0.25">
      <c r="B45" s="260"/>
      <c r="C45" s="260"/>
      <c r="D45" s="231"/>
      <c r="E45" s="231"/>
      <c r="F45" s="231"/>
      <c r="G45" s="231"/>
      <c r="H45" s="231"/>
      <c r="I45" s="231"/>
      <c r="J45" s="231"/>
      <c r="K45" s="231"/>
      <c r="L45" s="231"/>
      <c r="M45" s="231"/>
      <c r="N45" s="231"/>
      <c r="O45" s="231"/>
      <c r="P45" s="231"/>
      <c r="Q45" s="231"/>
      <c r="R45" s="231"/>
      <c r="S45" s="231"/>
      <c r="T45" s="231"/>
      <c r="U45" s="231"/>
      <c r="V45" s="231"/>
      <c r="W45" s="10"/>
      <c r="X45" s="36"/>
      <c r="Y45" s="10"/>
    </row>
    <row r="46" spans="2:50" ht="7.5" customHeight="1" x14ac:dyDescent="0.25"/>
    <row r="49" spans="1:49" ht="9.75" customHeight="1" x14ac:dyDescent="0.25"/>
    <row r="50" spans="1:49" ht="11.45" customHeight="1" x14ac:dyDescent="0.25"/>
    <row r="51" spans="1:49" ht="3.95" customHeight="1" x14ac:dyDescent="0.25"/>
    <row r="52" spans="1:49" ht="23.25" customHeight="1" x14ac:dyDescent="0.25">
      <c r="B52" s="194" t="s">
        <v>172</v>
      </c>
      <c r="C52" s="195"/>
      <c r="D52" s="195"/>
      <c r="E52" s="195"/>
      <c r="F52" s="195"/>
      <c r="G52" s="195"/>
      <c r="H52" s="195"/>
      <c r="I52" s="252" t="s">
        <v>213</v>
      </c>
      <c r="J52" s="252"/>
      <c r="K52" s="252"/>
      <c r="L52" s="252"/>
      <c r="M52" s="252"/>
      <c r="N52" s="252"/>
      <c r="O52" s="252"/>
      <c r="P52" s="252"/>
      <c r="Q52" s="252"/>
      <c r="R52" s="252"/>
      <c r="S52" s="252"/>
      <c r="T52" s="252"/>
      <c r="U52" s="252"/>
      <c r="V52" s="252"/>
      <c r="W52" s="252"/>
      <c r="X52" s="252"/>
      <c r="Y52" s="35"/>
    </row>
    <row r="53" spans="1:49" ht="17.25" customHeight="1" x14ac:dyDescent="0.25">
      <c r="B53" s="181" t="s">
        <v>173</v>
      </c>
      <c r="C53" s="182"/>
      <c r="D53" s="182"/>
      <c r="E53" s="182"/>
      <c r="F53" s="182"/>
      <c r="G53" s="182"/>
      <c r="H53" s="182"/>
      <c r="I53" s="182"/>
      <c r="J53" s="182"/>
      <c r="K53" s="182"/>
      <c r="L53" s="182"/>
      <c r="M53" s="182"/>
      <c r="N53" s="182"/>
      <c r="O53" s="182"/>
      <c r="P53" s="182"/>
      <c r="Q53" s="182"/>
      <c r="R53" s="182"/>
      <c r="S53" s="121"/>
      <c r="T53" s="279"/>
      <c r="U53" s="280"/>
      <c r="V53" s="280"/>
      <c r="W53" s="280"/>
      <c r="X53" s="281"/>
      <c r="Y53" s="4"/>
      <c r="AB53" s="245" t="str">
        <f>IF((Foglio2!Z21+Foglio2!Z22)=0,"Please insert the required information","")</f>
        <v>Please insert the required information</v>
      </c>
      <c r="AC53" s="245"/>
      <c r="AD53" s="245"/>
      <c r="AE53" s="245"/>
      <c r="AF53" s="245"/>
      <c r="AG53" s="245"/>
      <c r="AH53" s="245"/>
      <c r="AI53" s="245"/>
      <c r="AJ53" s="245"/>
      <c r="AK53" s="245"/>
      <c r="AL53" s="245"/>
      <c r="AM53" s="245"/>
      <c r="AN53" s="245"/>
      <c r="AO53" s="245"/>
      <c r="AP53" s="245"/>
      <c r="AQ53" s="245"/>
      <c r="AR53" s="245"/>
      <c r="AS53" s="245"/>
      <c r="AT53" s="245"/>
      <c r="AU53" s="245"/>
      <c r="AV53" s="245"/>
    </row>
    <row r="54" spans="1:49" ht="12.75" customHeight="1" x14ac:dyDescent="0.25">
      <c r="B54" s="196" t="s">
        <v>207</v>
      </c>
      <c r="C54" s="197"/>
      <c r="D54" s="197"/>
      <c r="E54" s="197"/>
      <c r="F54" s="197"/>
      <c r="G54" s="197"/>
      <c r="H54" s="197"/>
      <c r="I54" s="197"/>
      <c r="J54" s="197"/>
      <c r="K54" s="197"/>
      <c r="L54" s="197"/>
      <c r="M54" s="197"/>
      <c r="N54" s="197"/>
      <c r="O54" s="197"/>
      <c r="P54" s="197"/>
      <c r="Q54" s="197"/>
      <c r="R54" s="197"/>
      <c r="S54" s="197"/>
      <c r="T54" s="197"/>
      <c r="U54" s="197"/>
      <c r="V54" s="197"/>
      <c r="W54" s="197"/>
      <c r="X54" s="197"/>
      <c r="Y54" s="4"/>
    </row>
    <row r="55" spans="1:49" ht="3.75" customHeight="1" x14ac:dyDescent="0.25">
      <c r="B55" s="12"/>
      <c r="C55" s="13"/>
      <c r="D55" s="13"/>
      <c r="E55" s="13"/>
      <c r="F55" s="13"/>
      <c r="G55" s="13"/>
      <c r="H55" s="13"/>
      <c r="I55" s="13"/>
      <c r="J55" s="32"/>
      <c r="K55" s="32"/>
      <c r="L55" s="32"/>
      <c r="M55" s="32"/>
      <c r="N55" s="32"/>
      <c r="O55" s="32"/>
      <c r="P55" s="32"/>
      <c r="Q55" s="32"/>
      <c r="R55" s="38"/>
      <c r="S55" s="38"/>
      <c r="T55" s="38"/>
      <c r="U55" s="38"/>
      <c r="V55" s="38"/>
      <c r="W55" s="38"/>
      <c r="X55" s="38"/>
      <c r="Y55" s="4"/>
      <c r="AB55" s="253" t="str">
        <f>IF(OR(Foglio2!Z21+Foglio2!Z22=0,Foglio2!Z21+Foglio2!Z22=2),"",IF(AND(Foglio2!N2=0,Foglio2!A30&lt;7),"Please insert all the required information - Note: Invoicing information should NOT regard an Academic Institution",IF(AND(Foglio2!N2=1,Foglio2!A30&lt;7),"Please insert all the required information - Note: Invoicing information should regard an Academic Institution (e.g., Department of Business Administration and Law, University of Calabria)","")))</f>
        <v/>
      </c>
      <c r="AC55" s="253"/>
      <c r="AD55" s="253"/>
      <c r="AE55" s="253"/>
      <c r="AF55" s="253"/>
      <c r="AG55" s="253"/>
      <c r="AH55" s="253"/>
      <c r="AI55" s="253"/>
      <c r="AJ55" s="253"/>
      <c r="AK55" s="253"/>
      <c r="AL55" s="253"/>
      <c r="AM55" s="253"/>
      <c r="AN55" s="253"/>
      <c r="AO55" s="253"/>
      <c r="AP55" s="253"/>
      <c r="AQ55" s="253"/>
      <c r="AR55" s="253"/>
      <c r="AS55" s="253"/>
      <c r="AT55" s="253"/>
      <c r="AU55" s="253"/>
      <c r="AV55" s="253"/>
      <c r="AW55" s="40"/>
    </row>
    <row r="56" spans="1:49" ht="3.95" customHeight="1" x14ac:dyDescent="0.25">
      <c r="B56" s="9"/>
      <c r="C56" s="10"/>
      <c r="D56" s="10"/>
      <c r="E56" s="10"/>
      <c r="F56" s="10"/>
      <c r="G56" s="10"/>
      <c r="H56" s="10"/>
      <c r="I56" s="10"/>
      <c r="J56" s="10"/>
      <c r="K56" s="10"/>
      <c r="L56" s="10"/>
      <c r="M56" s="10"/>
      <c r="N56" s="10"/>
      <c r="O56" s="10"/>
      <c r="P56" s="10"/>
      <c r="Q56" s="10"/>
      <c r="R56" s="10"/>
      <c r="S56" s="10"/>
      <c r="T56" s="10"/>
      <c r="U56" s="10"/>
      <c r="V56" s="10"/>
      <c r="W56" s="10"/>
      <c r="X56" s="10"/>
      <c r="Y56" s="11"/>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40"/>
    </row>
    <row r="57" spans="1:49" ht="18.75" customHeight="1" x14ac:dyDescent="0.25">
      <c r="A57" s="22"/>
      <c r="B57" s="186" t="s">
        <v>174</v>
      </c>
      <c r="C57" s="187"/>
      <c r="D57" s="187"/>
      <c r="E57" s="187"/>
      <c r="F57" s="187"/>
      <c r="G57" s="187"/>
      <c r="H57" s="188"/>
      <c r="I57" s="189"/>
      <c r="J57" s="189"/>
      <c r="K57" s="189"/>
      <c r="L57" s="189"/>
      <c r="M57" s="189"/>
      <c r="N57" s="189"/>
      <c r="O57" s="189"/>
      <c r="P57" s="189"/>
      <c r="Q57" s="189"/>
      <c r="R57" s="189"/>
      <c r="S57" s="189"/>
      <c r="T57" s="189"/>
      <c r="U57" s="189"/>
      <c r="V57" s="189"/>
      <c r="W57" s="189"/>
      <c r="X57" s="190"/>
      <c r="Y57" s="4"/>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40"/>
    </row>
    <row r="58" spans="1:49" ht="18.75" customHeight="1" x14ac:dyDescent="0.25">
      <c r="A58" s="22"/>
      <c r="B58" s="186"/>
      <c r="C58" s="187"/>
      <c r="D58" s="187"/>
      <c r="E58" s="187"/>
      <c r="F58" s="187"/>
      <c r="G58" s="187"/>
      <c r="H58" s="191"/>
      <c r="I58" s="192"/>
      <c r="J58" s="192"/>
      <c r="K58" s="192"/>
      <c r="L58" s="192"/>
      <c r="M58" s="192"/>
      <c r="N58" s="192"/>
      <c r="O58" s="192"/>
      <c r="P58" s="192"/>
      <c r="Q58" s="192"/>
      <c r="R58" s="192"/>
      <c r="S58" s="192"/>
      <c r="T58" s="192"/>
      <c r="U58" s="192"/>
      <c r="V58" s="192"/>
      <c r="W58" s="192"/>
      <c r="X58" s="193"/>
      <c r="Y58" s="4"/>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40"/>
    </row>
    <row r="59" spans="1:49" ht="5.25" customHeight="1" x14ac:dyDescent="0.25">
      <c r="A59" s="22"/>
      <c r="B59" s="117"/>
      <c r="C59" s="118"/>
      <c r="D59" s="118"/>
      <c r="E59" s="118"/>
      <c r="F59" s="118"/>
      <c r="G59" s="118"/>
      <c r="H59" s="68"/>
      <c r="I59" s="68"/>
      <c r="J59" s="68"/>
      <c r="K59" s="68"/>
      <c r="L59" s="68"/>
      <c r="M59" s="68"/>
      <c r="N59" s="68"/>
      <c r="O59" s="68"/>
      <c r="P59" s="68"/>
      <c r="Q59" s="68"/>
      <c r="R59" s="68"/>
      <c r="S59" s="68"/>
      <c r="T59" s="68"/>
      <c r="U59" s="68"/>
      <c r="V59" s="68"/>
      <c r="W59" s="68"/>
      <c r="X59" s="68"/>
      <c r="Y59" s="4"/>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40"/>
    </row>
    <row r="60" spans="1:49" ht="18.75" customHeight="1" x14ac:dyDescent="0.25">
      <c r="B60" s="276" t="s">
        <v>181</v>
      </c>
      <c r="C60" s="277"/>
      <c r="D60" s="277"/>
      <c r="E60" s="277"/>
      <c r="F60" s="277"/>
      <c r="G60" s="278"/>
      <c r="H60" s="249"/>
      <c r="I60" s="250"/>
      <c r="J60" s="250"/>
      <c r="K60" s="250"/>
      <c r="L60" s="250"/>
      <c r="M60" s="250"/>
      <c r="N60" s="250"/>
      <c r="O60" s="250"/>
      <c r="P60" s="250"/>
      <c r="Q60" s="250"/>
      <c r="R60" s="250"/>
      <c r="S60" s="250"/>
      <c r="T60" s="250"/>
      <c r="U60" s="250"/>
      <c r="V60" s="250"/>
      <c r="W60" s="250"/>
      <c r="X60" s="251"/>
      <c r="Y60" s="4"/>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40"/>
    </row>
    <row r="61" spans="1:49" ht="3.75" customHeight="1" x14ac:dyDescent="0.25">
      <c r="B61" s="66"/>
      <c r="C61" s="67"/>
      <c r="D61" s="67"/>
      <c r="E61" s="67"/>
      <c r="F61" s="67"/>
      <c r="G61" s="67"/>
      <c r="H61" s="13"/>
      <c r="I61" s="13"/>
      <c r="J61" s="13"/>
      <c r="K61" s="13"/>
      <c r="L61" s="13"/>
      <c r="M61" s="13"/>
      <c r="N61" s="13"/>
      <c r="O61" s="13"/>
      <c r="P61" s="13"/>
      <c r="Q61" s="13"/>
      <c r="R61" s="13"/>
      <c r="S61" s="13"/>
      <c r="T61" s="13"/>
      <c r="U61" s="13"/>
      <c r="V61" s="13"/>
      <c r="W61" s="13"/>
      <c r="X61" s="13"/>
      <c r="Y61" s="4"/>
    </row>
    <row r="62" spans="1:49" ht="17.25" x14ac:dyDescent="0.25">
      <c r="B62" s="229" t="s">
        <v>166</v>
      </c>
      <c r="C62" s="230"/>
      <c r="D62" s="231"/>
      <c r="E62" s="231"/>
      <c r="F62" s="231"/>
      <c r="G62" s="231"/>
      <c r="H62" s="273"/>
      <c r="I62" s="274"/>
      <c r="J62" s="274"/>
      <c r="K62" s="274"/>
      <c r="L62" s="274"/>
      <c r="M62" s="274"/>
      <c r="N62" s="274"/>
      <c r="O62" s="274"/>
      <c r="P62" s="274"/>
      <c r="Q62" s="274"/>
      <c r="R62" s="275"/>
      <c r="S62" s="246" t="s">
        <v>175</v>
      </c>
      <c r="T62" s="247"/>
      <c r="U62" s="248"/>
      <c r="V62" s="239"/>
      <c r="W62" s="240"/>
      <c r="X62" s="241"/>
      <c r="Y62" s="4"/>
    </row>
    <row r="63" spans="1:49" ht="3.95" customHeight="1" x14ac:dyDescent="0.25">
      <c r="B63" s="12"/>
      <c r="C63" s="13"/>
      <c r="D63" s="13"/>
      <c r="E63" s="13"/>
      <c r="F63" s="13"/>
      <c r="G63" s="13"/>
      <c r="H63" s="13"/>
      <c r="I63" s="13"/>
      <c r="J63" s="13"/>
      <c r="K63" s="13"/>
      <c r="L63" s="13"/>
      <c r="M63" s="13"/>
      <c r="N63" s="13"/>
      <c r="O63" s="13"/>
      <c r="P63" s="13"/>
      <c r="Q63" s="13"/>
      <c r="R63" s="13"/>
      <c r="S63" s="13"/>
      <c r="T63" s="13"/>
      <c r="U63" s="13"/>
      <c r="V63" s="13"/>
      <c r="W63" s="13"/>
      <c r="X63" s="13"/>
      <c r="Y63" s="4"/>
    </row>
    <row r="64" spans="1:49" ht="18" customHeight="1" x14ac:dyDescent="0.25">
      <c r="B64" s="229" t="s">
        <v>177</v>
      </c>
      <c r="C64" s="230"/>
      <c r="D64" s="231"/>
      <c r="E64" s="231"/>
      <c r="F64" s="231"/>
      <c r="G64" s="13"/>
      <c r="H64" s="273"/>
      <c r="I64" s="274"/>
      <c r="J64" s="274"/>
      <c r="K64" s="274"/>
      <c r="L64" s="274"/>
      <c r="M64" s="274"/>
      <c r="N64" s="274"/>
      <c r="O64" s="274"/>
      <c r="P64" s="274"/>
      <c r="Q64" s="274"/>
      <c r="R64" s="275"/>
      <c r="S64" s="13"/>
      <c r="T64" s="13"/>
      <c r="U64" s="13"/>
      <c r="V64" s="13"/>
      <c r="W64" s="13"/>
      <c r="X64" s="13"/>
      <c r="Y64" s="4"/>
    </row>
    <row r="65" spans="2:49" ht="5.25" customHeight="1" x14ac:dyDescent="0.25">
      <c r="B65" s="12"/>
      <c r="C65" s="13"/>
      <c r="D65" s="13"/>
      <c r="E65" s="13"/>
      <c r="F65" s="13"/>
      <c r="G65" s="13"/>
      <c r="H65" s="13"/>
      <c r="I65" s="13"/>
      <c r="J65" s="13"/>
      <c r="K65" s="13"/>
      <c r="L65" s="13"/>
      <c r="M65" s="13"/>
      <c r="N65" s="13"/>
      <c r="O65" s="13"/>
      <c r="P65" s="13"/>
      <c r="Q65" s="13"/>
      <c r="R65" s="13"/>
      <c r="S65" s="13"/>
      <c r="T65" s="13"/>
      <c r="U65" s="13"/>
      <c r="V65" s="13"/>
      <c r="W65" s="13"/>
      <c r="X65" s="13"/>
      <c r="Y65" s="4"/>
    </row>
    <row r="66" spans="2:49" ht="17.25" x14ac:dyDescent="0.25">
      <c r="B66" s="181" t="s">
        <v>178</v>
      </c>
      <c r="C66" s="182"/>
      <c r="D66" s="182"/>
      <c r="E66" s="182"/>
      <c r="F66" s="182"/>
      <c r="G66" s="182"/>
      <c r="H66" s="182"/>
      <c r="I66" s="182"/>
      <c r="J66" s="182"/>
      <c r="K66" s="182"/>
      <c r="L66" s="182"/>
      <c r="M66" s="239"/>
      <c r="N66" s="240"/>
      <c r="O66" s="240"/>
      <c r="P66" s="240"/>
      <c r="Q66" s="240"/>
      <c r="R66" s="240"/>
      <c r="S66" s="240"/>
      <c r="T66" s="240"/>
      <c r="U66" s="240"/>
      <c r="V66" s="240"/>
      <c r="W66" s="240"/>
      <c r="X66" s="241"/>
      <c r="Y66" s="4"/>
    </row>
    <row r="67" spans="2:49" ht="6" customHeight="1" x14ac:dyDescent="0.25">
      <c r="B67" s="117"/>
      <c r="C67" s="118"/>
      <c r="D67" s="118"/>
      <c r="E67" s="118"/>
      <c r="F67" s="118"/>
      <c r="G67" s="118"/>
      <c r="H67" s="118"/>
      <c r="I67" s="118"/>
      <c r="J67" s="118"/>
      <c r="K67" s="116"/>
      <c r="L67" s="116"/>
      <c r="M67" s="116"/>
      <c r="N67" s="116"/>
      <c r="O67" s="116"/>
      <c r="P67" s="116"/>
      <c r="Q67" s="121"/>
      <c r="R67" s="124"/>
      <c r="S67" s="124"/>
      <c r="T67" s="124"/>
      <c r="U67" s="91"/>
      <c r="V67" s="91"/>
      <c r="W67" s="91"/>
      <c r="X67" s="91"/>
      <c r="Y67" s="4"/>
    </row>
    <row r="68" spans="2:49" ht="17.25" customHeight="1" x14ac:dyDescent="0.25">
      <c r="B68" s="181" t="s">
        <v>176</v>
      </c>
      <c r="C68" s="182"/>
      <c r="D68" s="182"/>
      <c r="E68" s="182"/>
      <c r="F68" s="182"/>
      <c r="G68" s="268"/>
      <c r="H68" s="236"/>
      <c r="I68" s="237"/>
      <c r="J68" s="237"/>
      <c r="K68" s="237"/>
      <c r="L68" s="237"/>
      <c r="M68" s="237"/>
      <c r="N68" s="237"/>
      <c r="O68" s="237"/>
      <c r="P68" s="237"/>
      <c r="Q68" s="237"/>
      <c r="R68" s="237"/>
      <c r="S68" s="237"/>
      <c r="T68" s="237"/>
      <c r="U68" s="237"/>
      <c r="V68" s="237"/>
      <c r="W68" s="237"/>
      <c r="X68" s="238"/>
      <c r="Y68" s="4"/>
    </row>
    <row r="69" spans="2:49" ht="35.25" customHeight="1" x14ac:dyDescent="0.25">
      <c r="B69" s="2"/>
      <c r="C69" s="123"/>
      <c r="D69" s="123"/>
      <c r="E69" s="123"/>
      <c r="F69" s="123"/>
      <c r="G69" s="123"/>
      <c r="H69" s="123"/>
      <c r="I69" s="123"/>
      <c r="J69" s="123"/>
      <c r="K69" s="123"/>
      <c r="L69" s="123"/>
      <c r="M69" s="123"/>
      <c r="N69" s="123"/>
      <c r="O69" s="123"/>
      <c r="P69" s="123"/>
      <c r="Q69" s="123"/>
      <c r="R69" s="123"/>
      <c r="S69" s="123"/>
      <c r="T69" s="123"/>
      <c r="U69" s="123"/>
      <c r="V69" s="123"/>
      <c r="W69" s="123"/>
      <c r="X69" s="123"/>
      <c r="Y69" s="4"/>
    </row>
    <row r="70" spans="2:49" ht="17.25" customHeight="1" x14ac:dyDescent="0.25">
      <c r="B70" s="234" t="s">
        <v>182</v>
      </c>
      <c r="C70" s="235"/>
      <c r="D70" s="235"/>
      <c r="E70" s="235"/>
      <c r="F70" s="235"/>
      <c r="G70" s="235"/>
      <c r="H70" s="235"/>
      <c r="I70" s="235"/>
      <c r="J70" s="235"/>
      <c r="K70" s="235"/>
      <c r="L70" s="235"/>
      <c r="M70" s="235"/>
      <c r="N70" s="235"/>
      <c r="O70" s="235"/>
      <c r="P70" s="235"/>
      <c r="Q70" s="235"/>
      <c r="R70" s="235"/>
      <c r="S70" s="235"/>
      <c r="T70" s="235"/>
      <c r="U70" s="235"/>
      <c r="V70" s="235"/>
      <c r="W70" s="235"/>
      <c r="X70" s="235"/>
      <c r="Y70" s="4"/>
      <c r="AB70" s="120"/>
      <c r="AC70" s="40"/>
      <c r="AD70" s="40"/>
      <c r="AE70" s="40"/>
      <c r="AF70" s="40"/>
      <c r="AG70" s="40"/>
      <c r="AH70" s="40"/>
      <c r="AI70" s="40"/>
      <c r="AJ70" s="40"/>
      <c r="AK70" s="40"/>
      <c r="AL70" s="40"/>
      <c r="AM70" s="40"/>
      <c r="AN70" s="40"/>
      <c r="AO70" s="40"/>
      <c r="AP70" s="40"/>
      <c r="AQ70" s="40"/>
      <c r="AR70" s="40"/>
      <c r="AS70" s="40"/>
      <c r="AT70" s="40"/>
      <c r="AU70" s="40"/>
      <c r="AV70" s="40"/>
      <c r="AW70" s="40"/>
    </row>
    <row r="71" spans="2:49" ht="11.1" customHeight="1" x14ac:dyDescent="0.25">
      <c r="B71" s="196" t="s">
        <v>196</v>
      </c>
      <c r="C71" s="197"/>
      <c r="D71" s="197"/>
      <c r="E71" s="197"/>
      <c r="F71" s="197"/>
      <c r="G71" s="197"/>
      <c r="H71" s="197"/>
      <c r="I71" s="197"/>
      <c r="J71" s="197"/>
      <c r="K71" s="197"/>
      <c r="L71" s="197"/>
      <c r="M71" s="197"/>
      <c r="N71" s="197"/>
      <c r="O71" s="197"/>
      <c r="P71" s="197"/>
      <c r="Q71" s="197"/>
      <c r="R71" s="197"/>
      <c r="S71" s="10"/>
      <c r="T71" s="10"/>
      <c r="U71" s="10"/>
      <c r="V71" s="10"/>
      <c r="W71" s="10"/>
      <c r="X71" s="10"/>
      <c r="Y71" s="4"/>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row>
    <row r="72" spans="2:49" ht="3" customHeight="1" x14ac:dyDescent="0.25">
      <c r="B72" s="98"/>
      <c r="C72" s="99"/>
      <c r="D72" s="99"/>
      <c r="E72" s="99"/>
      <c r="F72" s="99"/>
      <c r="G72" s="99"/>
      <c r="H72" s="99"/>
      <c r="I72" s="99"/>
      <c r="J72" s="99"/>
      <c r="K72" s="99"/>
      <c r="L72" s="99"/>
      <c r="M72" s="99"/>
      <c r="N72" s="99"/>
      <c r="O72" s="99"/>
      <c r="P72" s="99"/>
      <c r="Q72" s="99"/>
      <c r="R72" s="27"/>
      <c r="S72" s="10"/>
      <c r="T72" s="10"/>
      <c r="U72" s="10"/>
      <c r="V72" s="10"/>
      <c r="W72" s="10"/>
      <c r="X72" s="10"/>
      <c r="Y72" s="4"/>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row>
    <row r="73" spans="2:49" ht="17.25" customHeight="1" x14ac:dyDescent="0.25">
      <c r="B73" s="9"/>
      <c r="C73" s="207" t="s">
        <v>197</v>
      </c>
      <c r="D73" s="207"/>
      <c r="E73" s="207"/>
      <c r="F73" s="207"/>
      <c r="G73" s="207"/>
      <c r="H73" s="207"/>
      <c r="I73" s="207"/>
      <c r="J73" s="207"/>
      <c r="K73" s="207"/>
      <c r="L73" s="207"/>
      <c r="M73" s="207"/>
      <c r="N73" s="207"/>
      <c r="O73" s="207"/>
      <c r="P73" s="207"/>
      <c r="Q73" s="207"/>
      <c r="R73" s="207"/>
      <c r="S73" s="207"/>
      <c r="T73" s="207"/>
      <c r="U73" s="207"/>
      <c r="V73" s="207"/>
      <c r="W73" s="207"/>
      <c r="X73" s="207"/>
      <c r="Y73" s="4"/>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row>
    <row r="74" spans="2:49" ht="17.25" customHeight="1" x14ac:dyDescent="0.25">
      <c r="B74" s="25"/>
      <c r="C74" s="270"/>
      <c r="D74" s="271"/>
      <c r="E74" s="271"/>
      <c r="F74" s="271"/>
      <c r="G74" s="271"/>
      <c r="H74" s="271"/>
      <c r="I74" s="271"/>
      <c r="J74" s="271"/>
      <c r="K74" s="271"/>
      <c r="L74" s="271"/>
      <c r="M74" s="271"/>
      <c r="N74" s="271"/>
      <c r="O74" s="271"/>
      <c r="P74" s="271"/>
      <c r="Q74" s="271"/>
      <c r="R74" s="271"/>
      <c r="S74" s="271"/>
      <c r="T74" s="271"/>
      <c r="U74" s="271"/>
      <c r="V74" s="271"/>
      <c r="W74" s="271"/>
      <c r="X74" s="272"/>
      <c r="Y74" s="4"/>
      <c r="AB74" s="269" t="str">
        <f>IF(AND(Foglio2!N6=0,Foglio2!N2=1,(SUM(Foglio2!N14:N16))&lt;3),"Please insert all the required data on the Legal Representative of the Academic Institution",IF(AND(Foglio2!N2=0,(OR(Foglio1!C74&lt;&gt;"",Foglio1!F76&lt;&gt;"",Foglio1!U76&lt;&gt;""))),"Data concerning the Legal Representative of the Academic Institution are required only in case of invoice issued to an Academic Institution; Please correct to continue",""))</f>
        <v/>
      </c>
      <c r="AC74" s="269"/>
      <c r="AD74" s="269"/>
      <c r="AE74" s="269"/>
      <c r="AF74" s="269"/>
      <c r="AG74" s="269"/>
      <c r="AH74" s="269"/>
      <c r="AI74" s="269"/>
      <c r="AJ74" s="269"/>
      <c r="AK74" s="269"/>
      <c r="AL74" s="269"/>
      <c r="AM74" s="269"/>
      <c r="AN74" s="269"/>
      <c r="AO74" s="269"/>
      <c r="AP74" s="269"/>
      <c r="AQ74" s="269"/>
      <c r="AR74" s="269"/>
      <c r="AS74" s="269"/>
      <c r="AT74" s="269"/>
      <c r="AU74" s="269"/>
      <c r="AV74" s="269"/>
      <c r="AW74" s="113"/>
    </row>
    <row r="75" spans="2:49" ht="5.25" customHeight="1" x14ac:dyDescent="0.25">
      <c r="B75" s="101"/>
      <c r="C75" s="34"/>
      <c r="D75" s="34"/>
      <c r="E75" s="34"/>
      <c r="F75" s="34"/>
      <c r="G75" s="34"/>
      <c r="H75" s="34"/>
      <c r="I75" s="34"/>
      <c r="J75" s="34"/>
      <c r="K75" s="34"/>
      <c r="L75" s="34"/>
      <c r="M75" s="34"/>
      <c r="N75" s="34"/>
      <c r="O75" s="34"/>
      <c r="P75" s="34"/>
      <c r="Q75" s="34"/>
      <c r="R75" s="34"/>
      <c r="S75" s="34"/>
      <c r="T75" s="34"/>
      <c r="U75" s="34"/>
      <c r="V75" s="34"/>
      <c r="W75" s="34"/>
      <c r="X75" s="34"/>
      <c r="Y75" s="4"/>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113"/>
    </row>
    <row r="76" spans="2:49" ht="23.25" customHeight="1" x14ac:dyDescent="0.25">
      <c r="B76" s="26"/>
      <c r="C76" s="180" t="s">
        <v>180</v>
      </c>
      <c r="D76" s="180"/>
      <c r="E76" s="180"/>
      <c r="F76" s="223"/>
      <c r="G76" s="224"/>
      <c r="H76" s="224"/>
      <c r="I76" s="224"/>
      <c r="J76" s="224"/>
      <c r="K76" s="224"/>
      <c r="L76" s="224"/>
      <c r="M76" s="224"/>
      <c r="N76" s="224"/>
      <c r="O76" s="224"/>
      <c r="P76" s="225"/>
      <c r="Q76" s="232" t="s">
        <v>183</v>
      </c>
      <c r="R76" s="233"/>
      <c r="S76" s="233"/>
      <c r="T76" s="233"/>
      <c r="U76" s="242"/>
      <c r="V76" s="243"/>
      <c r="W76" s="243"/>
      <c r="X76" s="244"/>
      <c r="Y76" s="4"/>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113"/>
    </row>
    <row r="77" spans="2:49" ht="21" customHeight="1" x14ac:dyDescent="0.25">
      <c r="B77" s="26"/>
      <c r="C77" s="180"/>
      <c r="D77" s="180"/>
      <c r="E77" s="180"/>
      <c r="F77" s="226"/>
      <c r="G77" s="227"/>
      <c r="H77" s="227"/>
      <c r="I77" s="227"/>
      <c r="J77" s="227"/>
      <c r="K77" s="227"/>
      <c r="L77" s="227"/>
      <c r="M77" s="227"/>
      <c r="N77" s="227"/>
      <c r="O77" s="227"/>
      <c r="P77" s="228"/>
      <c r="Q77" s="232"/>
      <c r="R77" s="233"/>
      <c r="S77" s="233"/>
      <c r="T77" s="233"/>
      <c r="U77" s="92"/>
      <c r="V77" s="92"/>
      <c r="W77" s="92"/>
      <c r="X77" s="92"/>
      <c r="Y77" s="4"/>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row>
    <row r="78" spans="2:49" ht="5.25" customHeight="1" x14ac:dyDescent="0.25">
      <c r="B78" s="28"/>
      <c r="C78" s="29"/>
      <c r="D78" s="19"/>
      <c r="E78" s="19"/>
      <c r="F78" s="19"/>
      <c r="G78" s="19"/>
      <c r="H78" s="19"/>
      <c r="I78" s="19"/>
      <c r="J78" s="19"/>
      <c r="K78" s="30"/>
      <c r="L78" s="39"/>
      <c r="M78" s="18"/>
      <c r="N78" s="18"/>
      <c r="O78" s="18"/>
      <c r="P78" s="30"/>
      <c r="Q78" s="39"/>
      <c r="R78" s="19"/>
      <c r="S78" s="19"/>
      <c r="T78" s="19"/>
      <c r="U78" s="19"/>
      <c r="V78" s="19"/>
      <c r="W78" s="19"/>
      <c r="X78" s="19"/>
      <c r="Y78" s="15"/>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row>
    <row r="79" spans="2:49" ht="18.75" customHeight="1" x14ac:dyDescent="0.25">
      <c r="AB79" s="31"/>
      <c r="AC79" s="31"/>
      <c r="AD79" s="31"/>
      <c r="AE79" s="31"/>
      <c r="AF79" s="31"/>
      <c r="AG79" s="31"/>
      <c r="AH79" s="31"/>
      <c r="AI79" s="31"/>
      <c r="AJ79" s="31"/>
      <c r="AK79" s="31"/>
      <c r="AL79" s="31"/>
      <c r="AM79" s="31"/>
      <c r="AN79" s="31"/>
      <c r="AO79" s="31"/>
      <c r="AP79" s="31"/>
      <c r="AQ79" s="31"/>
      <c r="AR79" s="31"/>
      <c r="AS79" s="31"/>
      <c r="AT79" s="31"/>
      <c r="AU79" s="31"/>
      <c r="AV79" s="31"/>
      <c r="AW79" s="31"/>
    </row>
    <row r="80" spans="2:49" ht="15" customHeight="1" x14ac:dyDescent="0.25">
      <c r="B80" s="177" t="s">
        <v>184</v>
      </c>
      <c r="C80" s="178"/>
      <c r="D80" s="178"/>
      <c r="E80" s="178"/>
      <c r="F80" s="178"/>
      <c r="G80" s="178"/>
      <c r="H80" s="178"/>
      <c r="I80" s="78"/>
      <c r="J80" s="171"/>
      <c r="K80" s="171"/>
      <c r="L80" s="171"/>
      <c r="M80" s="171"/>
      <c r="N80" s="171"/>
      <c r="O80" s="171"/>
      <c r="P80" s="171"/>
      <c r="Q80" s="171"/>
      <c r="R80" s="171"/>
      <c r="S80" s="172"/>
      <c r="T80" s="76"/>
      <c r="U80" s="78"/>
      <c r="V80" s="78"/>
      <c r="W80" s="79"/>
      <c r="X80" s="76"/>
      <c r="Y80" s="16"/>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31"/>
    </row>
    <row r="81" spans="2:50" ht="20.25" customHeight="1" x14ac:dyDescent="0.25">
      <c r="B81" s="173" t="s">
        <v>201</v>
      </c>
      <c r="C81" s="174"/>
      <c r="D81" s="174"/>
      <c r="E81" s="174"/>
      <c r="F81" s="174"/>
      <c r="G81" s="174"/>
      <c r="H81" s="174"/>
      <c r="I81" s="174"/>
      <c r="J81" s="174"/>
      <c r="K81" s="174"/>
      <c r="L81" s="174"/>
      <c r="M81" s="174"/>
      <c r="N81" s="174"/>
      <c r="O81" s="174"/>
      <c r="P81" s="174"/>
      <c r="Q81" s="174"/>
      <c r="R81" s="174"/>
      <c r="S81" s="174"/>
      <c r="T81" s="174"/>
      <c r="U81" s="174"/>
      <c r="V81" s="174"/>
      <c r="W81" s="174"/>
      <c r="X81" s="174"/>
      <c r="Y81" s="11"/>
      <c r="AB81" s="31"/>
      <c r="AC81" s="31"/>
      <c r="AD81" s="31"/>
      <c r="AE81" s="31"/>
      <c r="AF81" s="31"/>
      <c r="AG81" s="31"/>
      <c r="AH81" s="31"/>
      <c r="AI81" s="31"/>
      <c r="AJ81" s="31"/>
      <c r="AK81" s="31"/>
      <c r="AL81" s="31"/>
      <c r="AM81" s="31"/>
      <c r="AN81" s="31"/>
      <c r="AO81" s="31"/>
      <c r="AP81" s="31"/>
      <c r="AQ81" s="31"/>
      <c r="AR81" s="31"/>
      <c r="AS81" s="31"/>
      <c r="AT81" s="31"/>
      <c r="AU81" s="31"/>
      <c r="AV81" s="31"/>
      <c r="AW81" s="31"/>
    </row>
    <row r="82" spans="2:50" ht="6.6" customHeight="1" x14ac:dyDescent="0.25">
      <c r="B82" s="173"/>
      <c r="C82" s="174"/>
      <c r="D82" s="174"/>
      <c r="E82" s="174"/>
      <c r="F82" s="174"/>
      <c r="G82" s="174"/>
      <c r="H82" s="174"/>
      <c r="I82" s="174"/>
      <c r="J82" s="174"/>
      <c r="K82" s="174"/>
      <c r="L82" s="174"/>
      <c r="M82" s="174"/>
      <c r="N82" s="174"/>
      <c r="O82" s="174"/>
      <c r="P82" s="174"/>
      <c r="Q82" s="174"/>
      <c r="R82" s="174"/>
      <c r="S82" s="174"/>
      <c r="T82" s="174"/>
      <c r="U82" s="174"/>
      <c r="V82" s="174"/>
      <c r="W82" s="174"/>
      <c r="X82" s="174"/>
      <c r="Y82" s="11"/>
      <c r="AB82" s="31"/>
      <c r="AC82" s="31"/>
      <c r="AD82" s="31"/>
      <c r="AE82" s="31"/>
      <c r="AF82" s="31"/>
      <c r="AG82" s="31"/>
      <c r="AH82" s="31"/>
      <c r="AI82" s="31"/>
      <c r="AJ82" s="31"/>
      <c r="AK82" s="31"/>
      <c r="AL82" s="31"/>
      <c r="AM82" s="31"/>
      <c r="AN82" s="31"/>
      <c r="AO82" s="31"/>
      <c r="AP82" s="31"/>
      <c r="AQ82" s="31"/>
      <c r="AR82" s="31"/>
      <c r="AS82" s="31"/>
      <c r="AT82" s="31"/>
      <c r="AU82" s="31"/>
      <c r="AV82" s="31"/>
      <c r="AW82" s="31"/>
    </row>
    <row r="83" spans="2:50" ht="15.75" customHeight="1" x14ac:dyDescent="0.25">
      <c r="B83" s="173" t="s">
        <v>228</v>
      </c>
      <c r="C83" s="174"/>
      <c r="D83" s="174"/>
      <c r="E83" s="174"/>
      <c r="F83" s="174"/>
      <c r="G83" s="174"/>
      <c r="H83" s="174"/>
      <c r="I83" s="174"/>
      <c r="J83" s="174"/>
      <c r="K83" s="174"/>
      <c r="L83" s="174"/>
      <c r="M83" s="174"/>
      <c r="N83" s="174"/>
      <c r="O83" s="174"/>
      <c r="P83" s="174"/>
      <c r="Q83" s="174"/>
      <c r="R83" s="174"/>
      <c r="S83" s="174"/>
      <c r="T83" s="174"/>
      <c r="U83" s="174"/>
      <c r="V83" s="174"/>
      <c r="W83" s="174"/>
      <c r="X83" s="174"/>
      <c r="Y83" s="11"/>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row>
    <row r="84" spans="2:50" ht="17.25" customHeight="1" x14ac:dyDescent="0.25">
      <c r="B84" s="173"/>
      <c r="C84" s="174"/>
      <c r="D84" s="174"/>
      <c r="E84" s="174"/>
      <c r="F84" s="174"/>
      <c r="G84" s="174"/>
      <c r="H84" s="174"/>
      <c r="I84" s="174"/>
      <c r="J84" s="174"/>
      <c r="K84" s="174"/>
      <c r="L84" s="174"/>
      <c r="M84" s="174"/>
      <c r="N84" s="174"/>
      <c r="O84" s="174"/>
      <c r="P84" s="174"/>
      <c r="Q84" s="174"/>
      <c r="R84" s="174"/>
      <c r="S84" s="174"/>
      <c r="T84" s="174"/>
      <c r="U84" s="174"/>
      <c r="V84" s="174"/>
      <c r="W84" s="174"/>
      <c r="X84" s="174"/>
      <c r="Y84" s="11"/>
      <c r="AB84" s="31"/>
      <c r="AC84" s="31"/>
      <c r="AD84" s="31"/>
      <c r="AE84" s="31"/>
      <c r="AF84" s="31"/>
      <c r="AG84" s="31"/>
      <c r="AH84" s="31"/>
      <c r="AI84" s="31"/>
      <c r="AJ84" s="31"/>
      <c r="AK84" s="31"/>
      <c r="AL84" s="31"/>
      <c r="AM84" s="31"/>
      <c r="AN84" s="31"/>
      <c r="AO84" s="31"/>
      <c r="AP84" s="31"/>
      <c r="AQ84" s="31"/>
      <c r="AR84" s="31"/>
      <c r="AS84" s="31"/>
      <c r="AT84" s="31"/>
      <c r="AU84" s="31"/>
      <c r="AV84" s="31"/>
      <c r="AW84" s="31"/>
    </row>
    <row r="85" spans="2:50" ht="15" customHeight="1" x14ac:dyDescent="0.25">
      <c r="B85" s="173"/>
      <c r="C85" s="174"/>
      <c r="D85" s="174"/>
      <c r="E85" s="174"/>
      <c r="F85" s="174"/>
      <c r="G85" s="174"/>
      <c r="H85" s="174"/>
      <c r="I85" s="174"/>
      <c r="J85" s="174"/>
      <c r="K85" s="174"/>
      <c r="L85" s="174"/>
      <c r="M85" s="174"/>
      <c r="N85" s="174"/>
      <c r="O85" s="174"/>
      <c r="P85" s="174"/>
      <c r="Q85" s="174"/>
      <c r="R85" s="174"/>
      <c r="S85" s="174"/>
      <c r="T85" s="174"/>
      <c r="U85" s="174"/>
      <c r="V85" s="174"/>
      <c r="W85" s="174"/>
      <c r="X85" s="174"/>
      <c r="Y85" s="11"/>
    </row>
    <row r="86" spans="2:50" ht="3.95" customHeight="1" x14ac:dyDescent="0.25">
      <c r="B86" s="77"/>
      <c r="C86" s="80"/>
      <c r="D86" s="80"/>
      <c r="E86" s="80"/>
      <c r="F86" s="80"/>
      <c r="G86" s="80"/>
      <c r="H86" s="80"/>
      <c r="I86" s="80"/>
      <c r="J86" s="80"/>
      <c r="K86" s="80"/>
      <c r="L86" s="80"/>
      <c r="M86" s="80"/>
      <c r="N86" s="80"/>
      <c r="O86" s="80"/>
      <c r="P86" s="80"/>
      <c r="Q86" s="80"/>
      <c r="R86" s="80"/>
      <c r="S86" s="80"/>
      <c r="T86" s="80"/>
      <c r="U86" s="80"/>
      <c r="V86" s="80"/>
      <c r="W86" s="80"/>
      <c r="X86" s="80"/>
      <c r="Y86" s="20"/>
    </row>
    <row r="87" spans="2:50" ht="17.25" customHeight="1" x14ac:dyDescent="0.25">
      <c r="B87" s="10"/>
      <c r="C87" s="74"/>
      <c r="D87" s="74"/>
      <c r="E87" s="74"/>
      <c r="F87" s="74"/>
      <c r="G87" s="74"/>
      <c r="H87" s="74"/>
      <c r="I87" s="74"/>
      <c r="J87" s="74"/>
      <c r="K87" s="74"/>
      <c r="L87" s="74"/>
      <c r="M87" s="74"/>
      <c r="N87" s="74"/>
      <c r="O87" s="74"/>
      <c r="P87" s="74"/>
      <c r="Q87" s="74"/>
      <c r="R87" s="74"/>
      <c r="S87" s="74"/>
      <c r="T87" s="74"/>
      <c r="U87" s="74"/>
      <c r="V87" s="74"/>
      <c r="W87" s="74"/>
      <c r="X87" s="74"/>
      <c r="Y87" s="10"/>
    </row>
    <row r="88" spans="2:50" s="73" customFormat="1" ht="17.25" customHeight="1" x14ac:dyDescent="0.25">
      <c r="B88" s="307" t="s">
        <v>186</v>
      </c>
      <c r="C88" s="308"/>
      <c r="D88" s="308"/>
      <c r="E88" s="308"/>
      <c r="F88" s="308"/>
      <c r="G88" s="308"/>
      <c r="H88" s="308"/>
      <c r="I88" s="179" t="s">
        <v>230</v>
      </c>
      <c r="J88" s="179"/>
      <c r="K88" s="179"/>
      <c r="L88" s="179"/>
      <c r="M88" s="179"/>
      <c r="N88" s="179"/>
      <c r="O88" s="179"/>
      <c r="P88" s="179"/>
      <c r="Q88" s="179"/>
      <c r="R88" s="179"/>
      <c r="S88" s="179"/>
      <c r="T88" s="179"/>
      <c r="U88" s="179"/>
      <c r="V88" s="179"/>
      <c r="W88" s="179"/>
      <c r="X88" s="179"/>
      <c r="Y88" s="16"/>
      <c r="AB88" s="1"/>
      <c r="AC88" s="1"/>
      <c r="AD88" s="1"/>
      <c r="AE88" s="1"/>
      <c r="AF88" s="1"/>
      <c r="AG88" s="1"/>
      <c r="AH88" s="1"/>
      <c r="AI88" s="1"/>
      <c r="AJ88" s="1"/>
      <c r="AK88" s="1"/>
      <c r="AL88" s="1"/>
      <c r="AM88" s="1"/>
      <c r="AN88" s="1"/>
      <c r="AO88" s="1"/>
      <c r="AP88" s="1"/>
      <c r="AQ88" s="1"/>
      <c r="AR88" s="1"/>
      <c r="AS88" s="1"/>
      <c r="AT88" s="1"/>
      <c r="AU88" s="1"/>
      <c r="AV88" s="1"/>
      <c r="AW88" s="1"/>
      <c r="AX88" s="1"/>
    </row>
    <row r="89" spans="2:50" ht="13.5" customHeight="1" x14ac:dyDescent="0.25">
      <c r="B89" s="88"/>
      <c r="C89" s="89"/>
      <c r="D89" s="89"/>
      <c r="E89" s="89"/>
      <c r="F89" s="89"/>
      <c r="G89" s="89"/>
      <c r="H89" s="89"/>
      <c r="I89" s="180"/>
      <c r="J89" s="180"/>
      <c r="K89" s="180"/>
      <c r="L89" s="180"/>
      <c r="M89" s="180"/>
      <c r="N89" s="180"/>
      <c r="O89" s="180"/>
      <c r="P89" s="180"/>
      <c r="Q89" s="180"/>
      <c r="R89" s="180"/>
      <c r="S89" s="180"/>
      <c r="T89" s="180"/>
      <c r="U89" s="180"/>
      <c r="V89" s="180"/>
      <c r="W89" s="180"/>
      <c r="X89" s="180"/>
      <c r="Y89" s="11"/>
    </row>
    <row r="90" spans="2:50" ht="15.75" x14ac:dyDescent="0.25">
      <c r="B90" s="206"/>
      <c r="C90" s="207"/>
      <c r="D90" s="207"/>
      <c r="E90" s="207"/>
      <c r="F90" s="207"/>
      <c r="G90" s="207"/>
      <c r="H90" s="207"/>
      <c r="I90" s="207"/>
      <c r="J90" s="207"/>
      <c r="K90" s="207"/>
      <c r="L90" s="207"/>
      <c r="M90" s="207"/>
      <c r="N90" s="207"/>
      <c r="O90" s="204" t="s">
        <v>185</v>
      </c>
      <c r="P90" s="205"/>
      <c r="Q90" s="205"/>
      <c r="R90" s="205"/>
      <c r="S90" s="205"/>
      <c r="T90" s="202">
        <v>650</v>
      </c>
      <c r="U90" s="202"/>
      <c r="V90" s="202"/>
      <c r="W90" s="203"/>
      <c r="X90" s="80"/>
      <c r="Y90" s="20"/>
    </row>
    <row r="91" spans="2:50" ht="12.75" customHeight="1" x14ac:dyDescent="0.25">
      <c r="B91" s="208" t="s">
        <v>194</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row>
    <row r="92" spans="2:50" ht="24" customHeight="1" x14ac:dyDescent="0.25">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row>
    <row r="93" spans="2:50" ht="15.75" customHeight="1" x14ac:dyDescent="0.25">
      <c r="B93" s="175" t="s">
        <v>219</v>
      </c>
      <c r="C93" s="175"/>
      <c r="D93" s="175"/>
      <c r="E93" s="175"/>
      <c r="F93" s="175"/>
      <c r="G93" s="175"/>
      <c r="H93" s="176"/>
      <c r="I93" s="211"/>
      <c r="J93" s="212"/>
      <c r="K93" s="212"/>
      <c r="L93" s="212"/>
      <c r="M93" s="212"/>
      <c r="N93" s="212"/>
      <c r="O93" s="212"/>
      <c r="P93" s="212"/>
      <c r="Q93" s="212"/>
      <c r="R93" s="212"/>
      <c r="S93" s="212"/>
      <c r="T93" s="212"/>
      <c r="U93" s="212"/>
      <c r="V93" s="212"/>
      <c r="W93" s="212"/>
      <c r="X93" s="212"/>
      <c r="Y93" s="213"/>
    </row>
    <row r="94" spans="2:50" ht="14.25" customHeight="1" x14ac:dyDescent="0.25">
      <c r="B94" s="175"/>
      <c r="C94" s="175"/>
      <c r="D94" s="175"/>
      <c r="E94" s="175"/>
      <c r="F94" s="175"/>
      <c r="G94" s="175"/>
      <c r="H94" s="176"/>
      <c r="I94" s="214"/>
      <c r="J94" s="215"/>
      <c r="K94" s="215"/>
      <c r="L94" s="215"/>
      <c r="M94" s="215"/>
      <c r="N94" s="215"/>
      <c r="O94" s="215"/>
      <c r="P94" s="215"/>
      <c r="Q94" s="215"/>
      <c r="R94" s="215"/>
      <c r="S94" s="215"/>
      <c r="T94" s="215"/>
      <c r="U94" s="215"/>
      <c r="V94" s="215"/>
      <c r="W94" s="215"/>
      <c r="X94" s="215"/>
      <c r="Y94" s="216"/>
    </row>
    <row r="95" spans="2:50" ht="26.25" customHeight="1" x14ac:dyDescent="0.25">
      <c r="B95" s="175"/>
      <c r="C95" s="175"/>
      <c r="D95" s="175"/>
      <c r="E95" s="175"/>
      <c r="F95" s="175"/>
      <c r="G95" s="175"/>
      <c r="H95" s="176"/>
      <c r="I95" s="217"/>
      <c r="J95" s="218"/>
      <c r="K95" s="218"/>
      <c r="L95" s="218"/>
      <c r="M95" s="218"/>
      <c r="N95" s="218"/>
      <c r="O95" s="218"/>
      <c r="P95" s="218"/>
      <c r="Q95" s="218"/>
      <c r="R95" s="218"/>
      <c r="S95" s="218"/>
      <c r="T95" s="218"/>
      <c r="U95" s="218"/>
      <c r="V95" s="218"/>
      <c r="W95" s="218"/>
      <c r="X95" s="218"/>
      <c r="Y95" s="219"/>
    </row>
    <row r="96" spans="2:50" ht="20.25" customHeight="1" x14ac:dyDescent="0.25">
      <c r="B96" s="122"/>
      <c r="J96" s="71"/>
      <c r="K96" s="93"/>
      <c r="L96" s="93"/>
      <c r="M96" s="93"/>
      <c r="N96" s="93"/>
      <c r="O96" s="93"/>
      <c r="P96" s="93"/>
      <c r="Q96" s="93"/>
      <c r="R96" s="93"/>
      <c r="Y96" s="104"/>
    </row>
    <row r="97" spans="1:26" ht="8.25" customHeight="1" x14ac:dyDescent="0.25">
      <c r="B97" s="122"/>
      <c r="J97" s="71"/>
      <c r="K97" s="93"/>
      <c r="L97" s="93"/>
      <c r="M97" s="93"/>
      <c r="N97" s="93"/>
      <c r="O97" s="93"/>
      <c r="P97" s="93"/>
      <c r="Q97" s="93"/>
      <c r="R97" s="93"/>
      <c r="Y97" s="104"/>
    </row>
    <row r="98" spans="1:26" ht="16.5" customHeight="1" x14ac:dyDescent="0.25">
      <c r="B98" s="73"/>
      <c r="I98" s="298" t="str">
        <f>IF(Foglio2!N2=1,"Agreement (''Convenzione'') 
2021 Schools on Research Methods for Social Sciences","Form to request services from a private subject - 2021 Schools on Research Methods for Social Sciences")</f>
        <v>Form to request services from a private subject - 2021 Schools on Research Methods for Social Sciences</v>
      </c>
      <c r="J98" s="298"/>
      <c r="K98" s="298"/>
      <c r="L98" s="298"/>
      <c r="M98" s="298"/>
      <c r="N98" s="298"/>
      <c r="O98" s="298"/>
      <c r="P98" s="298"/>
      <c r="Q98" s="298"/>
      <c r="R98" s="298"/>
      <c r="S98" s="298"/>
      <c r="Y98" s="104"/>
    </row>
    <row r="99" spans="1:26" ht="12" customHeight="1" x14ac:dyDescent="0.25">
      <c r="B99" s="10"/>
      <c r="I99" s="298"/>
      <c r="J99" s="298"/>
      <c r="K99" s="298"/>
      <c r="L99" s="298"/>
      <c r="M99" s="298"/>
      <c r="N99" s="298"/>
      <c r="O99" s="298"/>
      <c r="P99" s="298"/>
      <c r="Q99" s="298"/>
      <c r="R99" s="298"/>
      <c r="S99" s="298"/>
      <c r="Y99" s="123"/>
      <c r="Z99" s="10"/>
    </row>
    <row r="100" spans="1:26" ht="3.75" customHeight="1" x14ac:dyDescent="0.25">
      <c r="B100" s="10"/>
      <c r="I100" s="298"/>
      <c r="J100" s="298"/>
      <c r="K100" s="298"/>
      <c r="L100" s="298"/>
      <c r="M100" s="298"/>
      <c r="N100" s="298"/>
      <c r="O100" s="298"/>
      <c r="P100" s="298"/>
      <c r="Q100" s="298"/>
      <c r="R100" s="298"/>
      <c r="S100" s="298"/>
      <c r="Y100" s="123"/>
      <c r="Z100" s="10"/>
    </row>
    <row r="101" spans="1:26" ht="6.75" customHeight="1" x14ac:dyDescent="0.25">
      <c r="I101" s="298"/>
      <c r="J101" s="298"/>
      <c r="K101" s="298"/>
      <c r="L101" s="298"/>
      <c r="M101" s="298"/>
      <c r="N101" s="298"/>
      <c r="O101" s="298"/>
      <c r="P101" s="298"/>
      <c r="Q101" s="298"/>
      <c r="R101" s="298"/>
      <c r="S101" s="298"/>
    </row>
    <row r="102" spans="1:26" ht="37.5" customHeight="1" x14ac:dyDescent="0.25">
      <c r="I102" s="298"/>
      <c r="J102" s="298"/>
      <c r="K102" s="298"/>
      <c r="L102" s="298"/>
      <c r="M102" s="298"/>
      <c r="N102" s="298"/>
      <c r="O102" s="298"/>
      <c r="P102" s="298"/>
      <c r="Q102" s="298"/>
      <c r="R102" s="298"/>
      <c r="S102" s="298"/>
    </row>
    <row r="103" spans="1:26" ht="12" customHeight="1" x14ac:dyDescent="0.25">
      <c r="B103" s="170" t="str">
        <f>IF(Foglio2!N2=1,"Agreement 1/2","Form 1/2")</f>
        <v>Form 1/2</v>
      </c>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row>
    <row r="104" spans="1:26" ht="2.25" customHeight="1" x14ac:dyDescent="0.25">
      <c r="C104" s="41"/>
      <c r="D104" s="41"/>
      <c r="E104" s="41"/>
      <c r="F104" s="41"/>
      <c r="G104" s="41"/>
      <c r="H104" s="41"/>
      <c r="I104" s="41"/>
      <c r="J104" s="41"/>
      <c r="K104" s="41"/>
      <c r="L104" s="41"/>
      <c r="M104" s="41"/>
      <c r="N104" s="41"/>
      <c r="O104" s="41"/>
      <c r="P104" s="41"/>
      <c r="Q104" s="41"/>
      <c r="R104" s="41"/>
      <c r="S104" s="41"/>
      <c r="T104" s="41"/>
      <c r="U104" s="41"/>
      <c r="V104" s="41"/>
      <c r="W104" s="41"/>
      <c r="X104" s="41"/>
    </row>
    <row r="105" spans="1:26" ht="5.25" customHeight="1" x14ac:dyDescent="0.25">
      <c r="B105" s="6"/>
      <c r="C105" s="43"/>
      <c r="D105" s="43"/>
      <c r="E105" s="43"/>
      <c r="F105" s="43"/>
      <c r="G105" s="43"/>
      <c r="H105" s="43"/>
      <c r="I105" s="43"/>
      <c r="J105" s="43"/>
      <c r="K105" s="43"/>
      <c r="L105" s="43"/>
      <c r="M105" s="43"/>
      <c r="N105" s="43"/>
      <c r="O105" s="43"/>
      <c r="P105" s="43"/>
      <c r="Q105" s="43"/>
      <c r="R105" s="43"/>
      <c r="S105" s="43"/>
      <c r="T105" s="43"/>
      <c r="U105" s="43"/>
      <c r="V105" s="43"/>
      <c r="W105" s="43"/>
      <c r="X105" s="43"/>
      <c r="Y105" s="8"/>
    </row>
    <row r="106" spans="1:26" ht="12" customHeight="1" x14ac:dyDescent="0.25">
      <c r="B106" s="9"/>
      <c r="C106" s="159" t="str">
        <f>IF(Foglio2!N2=1,(CONCATENATE("The ",Foglio1!H57,", ")),(CONCATENATE(Foglio1!G19," ",G21,",")))</f>
        <v xml:space="preserve"> ,</v>
      </c>
      <c r="D106" s="160"/>
      <c r="E106" s="160"/>
      <c r="F106" s="160"/>
      <c r="G106" s="160"/>
      <c r="H106" s="160"/>
      <c r="I106" s="160"/>
      <c r="J106" s="160"/>
      <c r="K106" s="160"/>
      <c r="L106" s="160"/>
      <c r="M106" s="160"/>
      <c r="N106" s="160"/>
      <c r="O106" s="160"/>
      <c r="P106" s="160"/>
      <c r="Q106" s="160"/>
      <c r="R106" s="160"/>
      <c r="S106" s="160"/>
      <c r="T106" s="161"/>
      <c r="U106" s="291" t="str">
        <f>IF(Foglio2!N2=1,"registered office in","address")</f>
        <v>address</v>
      </c>
      <c r="V106" s="148"/>
      <c r="W106" s="148"/>
      <c r="X106" s="148"/>
      <c r="Y106" s="292"/>
    </row>
    <row r="107" spans="1:26" ht="4.5" customHeight="1" x14ac:dyDescent="0.25">
      <c r="B107" s="9"/>
      <c r="C107" s="82"/>
      <c r="D107" s="82"/>
      <c r="E107" s="82"/>
      <c r="F107" s="82"/>
      <c r="G107" s="82"/>
      <c r="H107" s="82"/>
      <c r="I107" s="82"/>
      <c r="J107" s="82"/>
      <c r="K107" s="82"/>
      <c r="L107" s="82"/>
      <c r="M107" s="82"/>
      <c r="N107" s="82"/>
      <c r="O107" s="82"/>
      <c r="P107" s="82"/>
      <c r="Q107" s="82"/>
      <c r="R107" s="82"/>
      <c r="S107" s="82"/>
      <c r="T107" s="82"/>
      <c r="U107" s="82"/>
      <c r="V107" s="82"/>
      <c r="W107" s="82"/>
      <c r="X107" s="82"/>
      <c r="Y107" s="83"/>
    </row>
    <row r="108" spans="1:26" ht="13.5" customHeight="1" x14ac:dyDescent="0.25">
      <c r="B108" s="86"/>
      <c r="C108" s="159" t="str">
        <f>CONCATENATE(Foglio1!H60,", ",Foglio1!H62,", ",H64,", ","ZIP Code ",V62,",")</f>
        <v>, , , ZIP Code ,</v>
      </c>
      <c r="D108" s="160"/>
      <c r="E108" s="160"/>
      <c r="F108" s="160"/>
      <c r="G108" s="160"/>
      <c r="H108" s="160"/>
      <c r="I108" s="160"/>
      <c r="J108" s="160"/>
      <c r="K108" s="160"/>
      <c r="L108" s="160"/>
      <c r="M108" s="160"/>
      <c r="N108" s="160"/>
      <c r="O108" s="160"/>
      <c r="P108" s="160"/>
      <c r="Q108" s="160"/>
      <c r="R108" s="160"/>
      <c r="S108" s="160"/>
      <c r="T108" s="160"/>
      <c r="U108" s="160"/>
      <c r="V108" s="160"/>
      <c r="W108" s="160"/>
      <c r="X108" s="161"/>
      <c r="Y108" s="86"/>
    </row>
    <row r="109" spans="1:26" ht="4.5" customHeight="1" x14ac:dyDescent="0.25">
      <c r="B109" s="45"/>
      <c r="C109" s="50"/>
      <c r="D109" s="50"/>
      <c r="E109" s="50"/>
      <c r="F109" s="50"/>
      <c r="G109" s="50"/>
      <c r="H109" s="50"/>
      <c r="I109" s="50"/>
      <c r="J109" s="50"/>
      <c r="K109" s="50"/>
      <c r="L109" s="50"/>
      <c r="M109" s="50"/>
      <c r="N109" s="50"/>
      <c r="O109" s="50"/>
      <c r="P109" s="50"/>
      <c r="Q109" s="50"/>
      <c r="R109" s="50"/>
      <c r="S109" s="50"/>
      <c r="T109" s="50"/>
      <c r="U109" s="50"/>
      <c r="V109" s="50"/>
      <c r="W109" s="50"/>
      <c r="X109" s="50"/>
      <c r="Y109" s="61"/>
    </row>
    <row r="110" spans="1:26" ht="12" customHeight="1" x14ac:dyDescent="0.25">
      <c r="A110" s="23"/>
      <c r="B110" s="45"/>
      <c r="C110" s="164" t="s">
        <v>199</v>
      </c>
      <c r="D110" s="164"/>
      <c r="E110" s="164"/>
      <c r="F110" s="165"/>
      <c r="G110" s="166">
        <f>M66</f>
        <v>0</v>
      </c>
      <c r="H110" s="167"/>
      <c r="I110" s="167"/>
      <c r="J110" s="167"/>
      <c r="K110" s="167"/>
      <c r="L110" s="167"/>
      <c r="M110" s="167"/>
      <c r="N110" s="168"/>
      <c r="O110" s="162" t="str">
        <f>IF(Foglio2!N2=1,"in the person of the Head of the Academic Institution","")</f>
        <v/>
      </c>
      <c r="P110" s="163"/>
      <c r="Q110" s="163"/>
      <c r="R110" s="163"/>
      <c r="S110" s="163"/>
      <c r="T110" s="163"/>
      <c r="U110" s="163"/>
      <c r="V110" s="163"/>
      <c r="W110" s="163"/>
      <c r="X110" s="163"/>
      <c r="Y110" s="46"/>
    </row>
    <row r="111" spans="1:26" ht="4.5" customHeight="1" x14ac:dyDescent="0.25">
      <c r="A111" s="23"/>
      <c r="B111" s="45"/>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72"/>
    </row>
    <row r="112" spans="1:26" ht="16.5" customHeight="1" x14ac:dyDescent="0.25">
      <c r="A112" s="23"/>
      <c r="B112" s="45"/>
      <c r="C112" s="147" t="str">
        <f>IF(Foglio2!N2=1,(CONCATENATE(Foglio1!C74," (as legal representative),")),"")</f>
        <v/>
      </c>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72"/>
    </row>
    <row r="113" spans="1:25" ht="12" customHeight="1" x14ac:dyDescent="0.25">
      <c r="A113" s="33"/>
      <c r="B113" s="137" t="s">
        <v>187</v>
      </c>
      <c r="C113" s="138"/>
      <c r="D113" s="139"/>
      <c r="E113" s="287">
        <f>IF(Foglio2!N2=1,Foglio1!F76,K29)</f>
        <v>0</v>
      </c>
      <c r="F113" s="288"/>
      <c r="G113" s="288"/>
      <c r="H113" s="288"/>
      <c r="I113" s="288"/>
      <c r="J113" s="288"/>
      <c r="K113" s="288"/>
      <c r="L113" s="288"/>
      <c r="M113" s="288"/>
      <c r="N113" s="288"/>
      <c r="O113" s="288"/>
      <c r="P113" s="288"/>
      <c r="Q113" s="289"/>
      <c r="R113" s="52"/>
      <c r="S113" s="53" t="s">
        <v>188</v>
      </c>
      <c r="T113" s="284">
        <f>IF(Foglio2!N2=1,Foglio1!U76,K31)</f>
        <v>0</v>
      </c>
      <c r="U113" s="285"/>
      <c r="V113" s="285"/>
      <c r="W113" s="285"/>
      <c r="X113" s="286"/>
      <c r="Y113" s="48"/>
    </row>
    <row r="114" spans="1:25" ht="3.75" customHeight="1" x14ac:dyDescent="0.25">
      <c r="A114" s="23"/>
      <c r="B114" s="49"/>
      <c r="C114" s="114"/>
      <c r="D114" s="114"/>
      <c r="E114" s="114"/>
      <c r="F114" s="114"/>
      <c r="G114" s="114"/>
      <c r="H114" s="114"/>
      <c r="I114" s="114"/>
      <c r="J114" s="114"/>
      <c r="K114" s="114"/>
      <c r="L114" s="114"/>
      <c r="M114" s="114"/>
      <c r="N114" s="114"/>
      <c r="O114" s="114"/>
      <c r="P114" s="114"/>
      <c r="Q114" s="114"/>
      <c r="R114" s="52"/>
      <c r="S114" s="53"/>
      <c r="T114" s="69"/>
      <c r="U114" s="69"/>
      <c r="V114" s="69"/>
      <c r="W114" s="69"/>
      <c r="X114" s="69"/>
      <c r="Y114" s="48"/>
    </row>
    <row r="115" spans="1:25" ht="12" customHeight="1" x14ac:dyDescent="0.25">
      <c r="A115" s="23"/>
      <c r="B115" s="51"/>
      <c r="C115" s="147" t="str">
        <f>IF(Foglio2!N2=1,"for the office at the Academic Institution,",CONCATENATE("e-mail: ",H27))</f>
        <v xml:space="preserve">e-mail: </v>
      </c>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48"/>
    </row>
    <row r="116" spans="1:25" ht="11.25" customHeight="1" x14ac:dyDescent="0.25">
      <c r="A116" s="23"/>
      <c r="B116" s="51"/>
      <c r="C116" s="290" t="str">
        <f>IF(Foglio2!N2=1,"and","")</f>
        <v/>
      </c>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8"/>
    </row>
    <row r="117" spans="1:25" ht="12" customHeight="1" x14ac:dyDescent="0.25">
      <c r="A117" s="23"/>
      <c r="B117" s="51"/>
      <c r="C117" s="143" t="str">
        <f>IF(Foglio2!N2=1,"the Department of Business Administration and Law of the University of Calabria (hereafter: Department), Via P. Bucci, Cubo 3C, 87036 Rende (CS), Tax Code 80003950781, represented by the Head Alfio Cariola, born on 25/10/1963 in Cosenza"&amp;", Italy, for the office at the Department;","intends to request training services with reference to the program of 2021 Schools on Research Methods for Social Sciences.")</f>
        <v>intends to request training services with reference to the program of 2021 Schools on Research Methods for Social Sciences.</v>
      </c>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48"/>
    </row>
    <row r="118" spans="1:25" ht="25.5" customHeight="1" x14ac:dyDescent="0.25">
      <c r="A118" s="23"/>
      <c r="B118" s="51"/>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48"/>
    </row>
    <row r="119" spans="1:25" ht="14.25" customHeight="1" x14ac:dyDescent="0.25">
      <c r="A119" s="23"/>
      <c r="B119" s="51"/>
      <c r="C119" s="148" t="str">
        <f>IF(Foglio2!N2=1,"considering that:","")</f>
        <v/>
      </c>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48"/>
    </row>
    <row r="120" spans="1:25" ht="10.5" customHeight="1" x14ac:dyDescent="0.25">
      <c r="A120" s="23"/>
      <c r="B120" s="51"/>
      <c r="C120" s="144" t="str">
        <f>IF(Foglio2!N2=1,"- The Department Council has deliberated, in the meeting n. 1 of 20/1/2021, the activation of the 2021 Schools on Research Methods for Social Sciences;","The Department Council has deliberated, in the meeting n. 1 of 20/1/2021, the activation of the 2021 Schools on Research Methods for Social Sciences.")</f>
        <v>The Department Council has deliberated, in the meeting n. 1 of 20/1/2021, the activation of the 2021 Schools on Research Methods for Social Sciences.</v>
      </c>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48"/>
    </row>
    <row r="121" spans="1:25" ht="14.25" customHeight="1" x14ac:dyDescent="0.25">
      <c r="A121" s="23"/>
      <c r="B121" s="5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48"/>
    </row>
    <row r="122" spans="1:25" ht="24.75" customHeight="1" x14ac:dyDescent="0.25">
      <c r="A122" s="23"/>
      <c r="B122" s="54"/>
      <c r="C122" s="144" t="str">
        <f>IF(Foglio2!N2=1,"- The present Agreement regulates the activities of training concerning Research Methods for Social Sciences, which have the commercial nature of services provided on behalf of third parties (''prestazioni per conto terzi'') - following the Regulation "&amp;"on services provided on behalf of third parties and assimilated activities (''Regolamento sulla disciplina delle attività per "&amp;"conto di terzi e delle attività assimilate'') of the University of Calabria;","")</f>
        <v/>
      </c>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48"/>
    </row>
    <row r="123" spans="1:25" ht="10.5" customHeight="1" x14ac:dyDescent="0.25">
      <c r="A123" s="23"/>
      <c r="B123" s="5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48"/>
    </row>
    <row r="124" spans="1:25" ht="12" customHeight="1" x14ac:dyDescent="0.25">
      <c r="A124" s="23"/>
      <c r="B124" s="49"/>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48"/>
    </row>
    <row r="125" spans="1:25" ht="12" customHeight="1" x14ac:dyDescent="0.25">
      <c r="A125" s="23"/>
      <c r="B125" s="47"/>
      <c r="C125" s="169" t="str">
        <f>IF(Foglio2!N2=1,"- The Academic Institution","")</f>
        <v/>
      </c>
      <c r="D125" s="169"/>
      <c r="E125" s="169"/>
      <c r="F125" s="169"/>
      <c r="G125" s="169"/>
      <c r="H125" s="169"/>
      <c r="I125" s="169" t="str">
        <f>IF(Foglio2!N2=1,CONCATENATE(Foglio1!H57),"")</f>
        <v/>
      </c>
      <c r="J125" s="169"/>
      <c r="K125" s="169"/>
      <c r="L125" s="169"/>
      <c r="M125" s="169"/>
      <c r="N125" s="169"/>
      <c r="O125" s="169"/>
      <c r="P125" s="169"/>
      <c r="Q125" s="169"/>
      <c r="R125" s="169"/>
      <c r="S125" s="169"/>
      <c r="T125" s="169"/>
      <c r="U125" s="169"/>
      <c r="V125" s="169"/>
      <c r="W125" s="169"/>
      <c r="X125" s="169"/>
      <c r="Y125" s="48"/>
    </row>
    <row r="126" spans="1:25" ht="12.75" customHeight="1" x14ac:dyDescent="0.25">
      <c r="A126" s="23"/>
      <c r="B126" s="54"/>
      <c r="C126" s="143" t="str">
        <f>IF(Foglio2!N2=1,"is interested in specific training on Research Methods for Social Sciences, making use of the services and competences","")</f>
        <v/>
      </c>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48"/>
    </row>
    <row r="127" spans="1:25" ht="25.5" customHeight="1" x14ac:dyDescent="0.25">
      <c r="A127" s="23"/>
      <c r="B127" s="54"/>
      <c r="C127" s="143" t="str">
        <f>IF(Foglio2!N2=1,CONCATENATE("of the Department for the training of"," ",G19," ",G21,";"),"The 2021 Schools on Research Methods for Social Sciences are coordinated by proff. Gaetano Miceli and Maria Antonietta Raimondo.")</f>
        <v>The 2021 Schools on Research Methods for Social Sciences are coordinated by proff. Gaetano Miceli and Maria Antonietta Raimondo.</v>
      </c>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48"/>
    </row>
    <row r="128" spans="1:25" ht="16.5" customHeight="1" x14ac:dyDescent="0.25">
      <c r="A128" s="23"/>
      <c r="B128" s="47"/>
      <c r="C128" s="145" t="str">
        <f>IF(Foglio2!N2=1,"in view of the above, which constitutes part of the present agreement, the Parties agree on the following:","")</f>
        <v/>
      </c>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48"/>
    </row>
    <row r="129" spans="1:25" ht="22.5" customHeight="1" x14ac:dyDescent="0.25">
      <c r="A129" s="23"/>
      <c r="B129" s="47"/>
      <c r="C129" s="148" t="str">
        <f>IF(Foglio2!N2=1,"Article 1 - Goals","")</f>
        <v/>
      </c>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48"/>
    </row>
    <row r="130" spans="1:25" ht="10.5" customHeight="1" x14ac:dyDescent="0.25">
      <c r="A130" s="23"/>
      <c r="B130" s="47"/>
      <c r="C130" s="143" t="str">
        <f>IF(Foglio2!N2=1,"The Department, by means of the ''Schools on Research Methods for Social Sciences'', offers training services, on behalf of third parties, on the following topics:","The program of the 2021 Schools on Research Methods for Social Sciences concerns the following courses:")</f>
        <v>The program of the 2021 Schools on Research Methods for Social Sciences concerns the following courses:</v>
      </c>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48"/>
    </row>
    <row r="131" spans="1:25" ht="11.25" customHeight="1" x14ac:dyDescent="0.25">
      <c r="A131" s="23"/>
      <c r="B131" s="47"/>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48"/>
    </row>
    <row r="132" spans="1:25" ht="12" customHeight="1" x14ac:dyDescent="0.25">
      <c r="A132" s="23"/>
      <c r="B132" s="54"/>
      <c r="C132" s="220" t="s">
        <v>214</v>
      </c>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56"/>
    </row>
    <row r="133" spans="1:25" ht="12" customHeight="1" x14ac:dyDescent="0.25">
      <c r="A133" s="23"/>
      <c r="B133" s="54"/>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56"/>
    </row>
    <row r="134" spans="1:25" ht="12" customHeight="1" x14ac:dyDescent="0.25">
      <c r="A134" s="23"/>
      <c r="B134" s="54"/>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56"/>
    </row>
    <row r="135" spans="1:25" ht="10.5" customHeight="1" x14ac:dyDescent="0.25">
      <c r="A135" s="23"/>
      <c r="B135" s="54"/>
      <c r="C135" s="134" t="s">
        <v>212</v>
      </c>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56"/>
    </row>
    <row r="136" spans="1:25" ht="12" customHeight="1" x14ac:dyDescent="0.25">
      <c r="A136" s="23"/>
      <c r="B136" s="5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56"/>
    </row>
    <row r="137" spans="1:25" ht="12" customHeight="1" x14ac:dyDescent="0.25">
      <c r="A137" s="23"/>
      <c r="B137" s="55"/>
      <c r="C137" s="134" t="s">
        <v>189</v>
      </c>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56"/>
    </row>
    <row r="138" spans="1:25" ht="11.25" customHeight="1" x14ac:dyDescent="0.25">
      <c r="A138" s="23"/>
      <c r="B138" s="5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56"/>
    </row>
    <row r="139" spans="1:25" ht="12" customHeight="1" x14ac:dyDescent="0.25">
      <c r="A139" s="23"/>
      <c r="B139" s="55"/>
      <c r="C139" s="134" t="s">
        <v>215</v>
      </c>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56"/>
    </row>
    <row r="140" spans="1:25" ht="12" customHeight="1" x14ac:dyDescent="0.25">
      <c r="A140" s="23"/>
      <c r="B140" s="57"/>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56"/>
    </row>
    <row r="141" spans="1:25" ht="12" customHeight="1" x14ac:dyDescent="0.25">
      <c r="A141" s="23"/>
      <c r="B141" s="127"/>
      <c r="C141" s="134" t="s">
        <v>191</v>
      </c>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56"/>
    </row>
    <row r="142" spans="1:25" ht="12" customHeight="1" x14ac:dyDescent="0.25">
      <c r="A142" s="23"/>
      <c r="B142" s="58"/>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56"/>
    </row>
    <row r="143" spans="1:25" ht="12" customHeight="1" x14ac:dyDescent="0.25">
      <c r="A143" s="23"/>
      <c r="B143" s="58"/>
      <c r="C143" s="134" t="s">
        <v>190</v>
      </c>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56"/>
    </row>
    <row r="144" spans="1:25" ht="12" customHeight="1" x14ac:dyDescent="0.25">
      <c r="A144" s="23"/>
      <c r="B144" s="58"/>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56"/>
    </row>
    <row r="145" spans="1:26" ht="12" customHeight="1" x14ac:dyDescent="0.25">
      <c r="A145" s="23"/>
      <c r="B145" s="58"/>
      <c r="C145" s="134" t="s">
        <v>220</v>
      </c>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56"/>
    </row>
    <row r="146" spans="1:26" ht="12" customHeight="1" x14ac:dyDescent="0.25">
      <c r="A146" s="23"/>
      <c r="B146" s="58"/>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56"/>
    </row>
    <row r="147" spans="1:26" ht="12" customHeight="1" x14ac:dyDescent="0.25">
      <c r="A147" s="23"/>
      <c r="B147" s="58"/>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56"/>
    </row>
    <row r="148" spans="1:26" ht="10.5" customHeight="1" x14ac:dyDescent="0.25">
      <c r="A148" s="23"/>
      <c r="B148" s="58"/>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56"/>
    </row>
    <row r="149" spans="1:26" ht="8.1" customHeight="1" x14ac:dyDescent="0.25">
      <c r="A149" s="23"/>
      <c r="B149" s="58"/>
      <c r="C149" s="94"/>
      <c r="D149" s="94"/>
      <c r="E149" s="94"/>
      <c r="F149" s="94"/>
      <c r="G149" s="94"/>
      <c r="H149" s="94"/>
      <c r="I149" s="94"/>
      <c r="J149" s="94"/>
      <c r="K149" s="94"/>
      <c r="L149" s="94"/>
      <c r="M149" s="94"/>
      <c r="N149" s="94"/>
      <c r="O149" s="94"/>
      <c r="P149" s="94"/>
      <c r="Q149" s="94"/>
      <c r="R149" s="94"/>
      <c r="S149" s="94"/>
      <c r="T149" s="94"/>
      <c r="U149" s="94"/>
      <c r="V149" s="94"/>
      <c r="W149" s="94"/>
      <c r="X149" s="94"/>
      <c r="Y149" s="56"/>
    </row>
    <row r="150" spans="1:26" ht="12" customHeight="1" x14ac:dyDescent="0.25">
      <c r="A150" s="23"/>
      <c r="B150" s="58"/>
      <c r="C150" s="148" t="str">
        <f>IF(Foglio2!N2=1,"Article 2 - PROGRAM OF TRAINING ACTIVITIES","")</f>
        <v/>
      </c>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56"/>
    </row>
    <row r="151" spans="1:26" ht="12" customHeight="1" x14ac:dyDescent="0.25">
      <c r="A151" s="23"/>
      <c r="B151" s="58"/>
      <c r="C151" s="169" t="str">
        <f>IF(Foglio2!N2=1,"- The Academic Institution","")</f>
        <v/>
      </c>
      <c r="D151" s="169"/>
      <c r="E151" s="169"/>
      <c r="F151" s="169"/>
      <c r="G151" s="169"/>
      <c r="H151" s="169"/>
      <c r="I151" s="169" t="str">
        <f>IF(Foglio2!N2=1,CONCATENATE(Foglio1!H57),"")</f>
        <v/>
      </c>
      <c r="J151" s="169"/>
      <c r="K151" s="169"/>
      <c r="L151" s="169"/>
      <c r="M151" s="169"/>
      <c r="N151" s="169"/>
      <c r="O151" s="169"/>
      <c r="P151" s="169"/>
      <c r="Q151" s="169"/>
      <c r="R151" s="169"/>
      <c r="S151" s="169"/>
      <c r="T151" s="169"/>
      <c r="U151" s="169"/>
      <c r="V151" s="169"/>
      <c r="W151" s="169"/>
      <c r="X151" s="169"/>
      <c r="Y151" s="56"/>
    </row>
    <row r="152" spans="1:26" ht="12" customHeight="1" x14ac:dyDescent="0.25">
      <c r="A152" s="23"/>
      <c r="B152" s="58"/>
      <c r="C152" s="135" t="str">
        <f>IF(Foglio2!N2=1,"entrusts to the Department the training activities provided by means of the “Schools on Research Methods for Social Sciences” on the following topic(s):","Specifically, it is requested the application to the following course:")</f>
        <v>Specifically, it is requested the application to the following course:</v>
      </c>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56"/>
    </row>
    <row r="153" spans="1:26" ht="16.5" customHeight="1" x14ac:dyDescent="0.25">
      <c r="A153" s="23"/>
      <c r="B153" s="5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56"/>
    </row>
    <row r="154" spans="1:26" ht="11.25" customHeight="1" x14ac:dyDescent="0.25">
      <c r="A154" s="24"/>
      <c r="B154" s="57"/>
      <c r="C154" s="293" t="s">
        <v>221</v>
      </c>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48"/>
      <c r="Z154" s="73"/>
    </row>
    <row r="155" spans="1:26" ht="12" customHeight="1" x14ac:dyDescent="0.25">
      <c r="A155" s="23"/>
      <c r="B155" s="5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56"/>
    </row>
    <row r="156" spans="1:26" ht="24" customHeight="1" x14ac:dyDescent="0.25">
      <c r="A156" s="23"/>
      <c r="B156" s="95"/>
      <c r="C156" s="96"/>
      <c r="D156" s="96"/>
      <c r="E156" s="96"/>
      <c r="F156" s="96"/>
      <c r="G156" s="96"/>
      <c r="H156" s="96"/>
      <c r="I156" s="96"/>
      <c r="J156" s="96"/>
      <c r="K156" s="96"/>
      <c r="L156" s="96"/>
      <c r="M156" s="96"/>
      <c r="N156" s="96"/>
      <c r="O156" s="96"/>
      <c r="P156" s="96"/>
      <c r="Q156" s="96"/>
      <c r="R156" s="96"/>
      <c r="S156" s="96"/>
      <c r="T156" s="96"/>
      <c r="U156" s="96"/>
      <c r="V156" s="96"/>
      <c r="W156" s="96"/>
      <c r="X156" s="96"/>
      <c r="Y156" s="97"/>
    </row>
    <row r="157" spans="1:26" ht="12.75" customHeight="1" x14ac:dyDescent="0.25">
      <c r="A157" s="23"/>
      <c r="B157" s="115"/>
      <c r="C157" s="62"/>
      <c r="D157" s="62"/>
      <c r="E157" s="62"/>
      <c r="F157" s="62"/>
      <c r="G157" s="62"/>
      <c r="H157" s="62"/>
      <c r="I157" s="62"/>
      <c r="J157" s="62"/>
      <c r="K157" s="62"/>
      <c r="L157" s="62"/>
      <c r="M157" s="62"/>
      <c r="N157" s="62"/>
      <c r="O157" s="62"/>
      <c r="P157" s="62"/>
      <c r="Q157" s="62"/>
      <c r="R157" s="62"/>
      <c r="S157" s="62"/>
      <c r="T157" s="62"/>
      <c r="U157" s="62"/>
      <c r="V157" s="62"/>
      <c r="W157" s="62"/>
      <c r="X157" s="62"/>
      <c r="Y157" s="85"/>
    </row>
    <row r="158" spans="1:26" ht="19.5" customHeight="1" x14ac:dyDescent="0.25">
      <c r="A158" s="23"/>
      <c r="B158" s="115"/>
      <c r="C158" s="62"/>
      <c r="D158" s="62"/>
      <c r="E158" s="62"/>
      <c r="F158" s="62"/>
      <c r="G158" s="62"/>
      <c r="H158" s="62"/>
      <c r="I158" s="299" t="str">
        <f>IF(Foglio2!N2=1,"Agreement (''Convenzione'') 
2021 Schools on Research Methods for Social Sciences","Form to request services from a private subject - 2021 Schools on Research Methods for Social Sciences")</f>
        <v>Form to request services from a private subject - 2021 Schools on Research Methods for Social Sciences</v>
      </c>
      <c r="J158" s="299"/>
      <c r="K158" s="299"/>
      <c r="L158" s="299"/>
      <c r="M158" s="299"/>
      <c r="N158" s="299"/>
      <c r="O158" s="299"/>
      <c r="P158" s="299"/>
      <c r="Q158" s="299"/>
      <c r="R158" s="299"/>
      <c r="S158" s="299"/>
      <c r="T158" s="62"/>
      <c r="U158" s="62"/>
      <c r="V158" s="62"/>
      <c r="W158" s="62"/>
      <c r="X158" s="62"/>
      <c r="Y158" s="85"/>
    </row>
    <row r="159" spans="1:26" ht="8.25" customHeight="1" x14ac:dyDescent="0.25">
      <c r="A159" s="23"/>
      <c r="B159" s="115"/>
      <c r="C159" s="62"/>
      <c r="D159" s="62"/>
      <c r="E159" s="62"/>
      <c r="F159" s="62"/>
      <c r="G159" s="62"/>
      <c r="H159" s="62"/>
      <c r="I159" s="299"/>
      <c r="J159" s="299"/>
      <c r="K159" s="299"/>
      <c r="L159" s="299"/>
      <c r="M159" s="299"/>
      <c r="N159" s="299"/>
      <c r="O159" s="299"/>
      <c r="P159" s="299"/>
      <c r="Q159" s="299"/>
      <c r="R159" s="299"/>
      <c r="S159" s="299"/>
      <c r="T159" s="62"/>
      <c r="U159" s="62"/>
      <c r="V159" s="62"/>
      <c r="W159" s="62"/>
      <c r="X159" s="62"/>
      <c r="Y159" s="85"/>
    </row>
    <row r="160" spans="1:26" ht="6" customHeight="1" x14ac:dyDescent="0.25">
      <c r="B160" s="84"/>
      <c r="C160" s="62"/>
      <c r="D160" s="62"/>
      <c r="E160" s="62"/>
      <c r="F160" s="62"/>
      <c r="G160" s="62"/>
      <c r="H160" s="62"/>
      <c r="I160" s="299"/>
      <c r="J160" s="299"/>
      <c r="K160" s="299"/>
      <c r="L160" s="299"/>
      <c r="M160" s="299"/>
      <c r="N160" s="299"/>
      <c r="O160" s="299"/>
      <c r="P160" s="299"/>
      <c r="Q160" s="299"/>
      <c r="R160" s="299"/>
      <c r="S160" s="299"/>
      <c r="T160" s="62"/>
      <c r="U160" s="62"/>
      <c r="V160" s="62"/>
      <c r="W160" s="62"/>
      <c r="X160" s="62"/>
      <c r="Y160" s="84"/>
    </row>
    <row r="161" spans="2:25" ht="9" customHeight="1" x14ac:dyDescent="0.25">
      <c r="B161" s="62"/>
      <c r="C161" s="62"/>
      <c r="D161" s="62"/>
      <c r="E161" s="62"/>
      <c r="F161" s="62"/>
      <c r="G161" s="62"/>
      <c r="H161" s="62"/>
      <c r="I161" s="299"/>
      <c r="J161" s="299"/>
      <c r="K161" s="299"/>
      <c r="L161" s="299"/>
      <c r="M161" s="299"/>
      <c r="N161" s="299"/>
      <c r="O161" s="299"/>
      <c r="P161" s="299"/>
      <c r="Q161" s="299"/>
      <c r="R161" s="299"/>
      <c r="S161" s="299"/>
      <c r="T161" s="62"/>
      <c r="U161" s="62"/>
      <c r="V161" s="62"/>
      <c r="W161" s="62"/>
      <c r="X161" s="62"/>
      <c r="Y161" s="62"/>
    </row>
    <row r="162" spans="2:25" ht="12" customHeight="1" x14ac:dyDescent="0.25">
      <c r="B162" s="62"/>
      <c r="C162" s="62"/>
      <c r="D162" s="62"/>
      <c r="E162" s="62"/>
      <c r="F162" s="62"/>
      <c r="G162" s="62"/>
      <c r="H162" s="62"/>
      <c r="I162" s="299"/>
      <c r="J162" s="299"/>
      <c r="K162" s="299"/>
      <c r="L162" s="299"/>
      <c r="M162" s="299"/>
      <c r="N162" s="299"/>
      <c r="O162" s="299"/>
      <c r="P162" s="299"/>
      <c r="Q162" s="299"/>
      <c r="R162" s="299"/>
      <c r="S162" s="299"/>
      <c r="T162" s="62"/>
      <c r="U162" s="62"/>
      <c r="V162" s="62"/>
      <c r="W162" s="62"/>
      <c r="X162" s="62"/>
      <c r="Y162" s="62"/>
    </row>
    <row r="163" spans="2:25" ht="12" customHeight="1" x14ac:dyDescent="0.25">
      <c r="B163" s="62"/>
      <c r="C163" s="62"/>
      <c r="D163" s="62"/>
      <c r="E163" s="62"/>
      <c r="F163" s="62"/>
      <c r="G163" s="62"/>
      <c r="H163" s="62"/>
      <c r="I163" s="299"/>
      <c r="J163" s="299"/>
      <c r="K163" s="299"/>
      <c r="L163" s="299"/>
      <c r="M163" s="299"/>
      <c r="N163" s="299"/>
      <c r="O163" s="299"/>
      <c r="P163" s="299"/>
      <c r="Q163" s="299"/>
      <c r="R163" s="299"/>
      <c r="S163" s="299"/>
      <c r="T163" s="62"/>
      <c r="U163" s="62"/>
      <c r="V163" s="62"/>
      <c r="W163" s="62"/>
      <c r="X163" s="62"/>
      <c r="Y163" s="62"/>
    </row>
    <row r="164" spans="2:25" ht="12" customHeight="1" x14ac:dyDescent="0.25">
      <c r="B164" s="62"/>
      <c r="C164" s="62"/>
      <c r="D164" s="62"/>
      <c r="E164" s="62"/>
      <c r="F164" s="62"/>
      <c r="G164" s="62"/>
      <c r="H164" s="62"/>
      <c r="I164" s="299"/>
      <c r="J164" s="299"/>
      <c r="K164" s="299"/>
      <c r="L164" s="299"/>
      <c r="M164" s="299"/>
      <c r="N164" s="299"/>
      <c r="O164" s="299"/>
      <c r="P164" s="299"/>
      <c r="Q164" s="299"/>
      <c r="R164" s="299"/>
      <c r="S164" s="299"/>
      <c r="T164" s="62"/>
      <c r="U164" s="62"/>
      <c r="V164" s="62"/>
      <c r="W164" s="62"/>
      <c r="X164" s="62"/>
      <c r="Y164" s="62"/>
    </row>
    <row r="165" spans="2:25" ht="9" customHeight="1" x14ac:dyDescent="0.25">
      <c r="B165" s="41"/>
      <c r="C165" s="126"/>
      <c r="D165" s="126"/>
      <c r="E165" s="126"/>
      <c r="F165" s="126"/>
      <c r="G165" s="126"/>
      <c r="H165" s="126"/>
      <c r="I165" s="299"/>
      <c r="J165" s="299"/>
      <c r="K165" s="299"/>
      <c r="L165" s="299"/>
      <c r="M165" s="299"/>
      <c r="N165" s="299"/>
      <c r="O165" s="299"/>
      <c r="P165" s="299"/>
      <c r="Q165" s="299"/>
      <c r="R165" s="299"/>
      <c r="S165" s="299"/>
      <c r="T165" s="126"/>
      <c r="U165" s="126"/>
      <c r="V165" s="126"/>
      <c r="W165" s="126"/>
      <c r="X165" s="126"/>
      <c r="Y165" s="41"/>
    </row>
    <row r="166" spans="2:25" ht="4.5" customHeight="1" x14ac:dyDescent="0.25">
      <c r="B166" s="41"/>
      <c r="C166" s="126"/>
      <c r="D166" s="126"/>
      <c r="E166" s="126"/>
      <c r="F166" s="126"/>
      <c r="G166" s="126"/>
      <c r="H166" s="126"/>
      <c r="I166" s="126"/>
      <c r="J166" s="107"/>
      <c r="K166" s="107"/>
      <c r="L166" s="107"/>
      <c r="M166" s="107"/>
      <c r="N166" s="107"/>
      <c r="O166" s="107"/>
      <c r="P166" s="107"/>
      <c r="Q166" s="107"/>
      <c r="R166" s="107"/>
      <c r="S166" s="126"/>
      <c r="T166" s="126"/>
      <c r="U166" s="126"/>
      <c r="V166" s="126"/>
      <c r="W166" s="126"/>
      <c r="X166" s="126"/>
      <c r="Y166" s="41"/>
    </row>
    <row r="167" spans="2:25" ht="12" customHeight="1" x14ac:dyDescent="0.25">
      <c r="B167" s="201" t="str">
        <f>IF(Foglio2!N2=1,"Agreement 2/2","Form 2/2")</f>
        <v>Form 2/2</v>
      </c>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row>
    <row r="168" spans="2:25" ht="5.25" customHeight="1" x14ac:dyDescent="0.25">
      <c r="B168" s="41"/>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41"/>
    </row>
    <row r="169" spans="2:25" ht="9" customHeight="1" x14ac:dyDescent="0.25">
      <c r="B169" s="42"/>
      <c r="C169" s="140" t="s">
        <v>222</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44"/>
    </row>
    <row r="170" spans="2:25" ht="17.25" customHeight="1" x14ac:dyDescent="0.25">
      <c r="B170" s="45"/>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61"/>
    </row>
    <row r="171" spans="2:25" ht="6" customHeight="1" x14ac:dyDescent="0.25">
      <c r="B171" s="45"/>
      <c r="C171" s="60"/>
      <c r="D171" s="60"/>
      <c r="E171" s="60"/>
      <c r="F171" s="60"/>
      <c r="G171" s="60"/>
      <c r="H171" s="60"/>
      <c r="I171" s="60"/>
      <c r="J171" s="60"/>
      <c r="K171" s="60"/>
      <c r="L171" s="60"/>
      <c r="M171" s="60"/>
      <c r="N171" s="60"/>
      <c r="O171" s="60"/>
      <c r="P171" s="60"/>
      <c r="Q171" s="60"/>
      <c r="R171" s="60"/>
      <c r="S171" s="60"/>
      <c r="T171" s="60"/>
      <c r="U171" s="60"/>
      <c r="V171" s="60"/>
      <c r="W171" s="60"/>
      <c r="X171" s="62"/>
      <c r="Y171" s="61"/>
    </row>
    <row r="172" spans="2:25" ht="16.5" customHeight="1" x14ac:dyDescent="0.25">
      <c r="B172" s="9"/>
      <c r="C172" s="148" t="str">
        <f>IF(Foglio2!N2=1,"Article 3 - DURATION","")</f>
        <v/>
      </c>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90"/>
    </row>
    <row r="173" spans="2:25" ht="12" customHeight="1" x14ac:dyDescent="0.25">
      <c r="B173" s="45"/>
      <c r="C173" s="142" t="s">
        <v>192</v>
      </c>
      <c r="D173" s="142"/>
      <c r="E173" s="142"/>
      <c r="F173" s="142"/>
      <c r="G173" s="142"/>
      <c r="H173" s="142"/>
      <c r="I173" s="149">
        <v>44396</v>
      </c>
      <c r="J173" s="147"/>
      <c r="K173" s="147"/>
      <c r="L173" s="147" t="s">
        <v>193</v>
      </c>
      <c r="M173" s="147"/>
      <c r="N173" s="147"/>
      <c r="O173" s="149">
        <v>44400</v>
      </c>
      <c r="P173" s="149"/>
      <c r="Q173" s="149"/>
      <c r="R173" s="149"/>
      <c r="S173" s="149"/>
      <c r="T173" s="115"/>
      <c r="U173" s="115"/>
      <c r="V173" s="115"/>
      <c r="W173" s="115"/>
      <c r="X173" s="62"/>
      <c r="Y173" s="61"/>
    </row>
    <row r="174" spans="2:25" ht="12" customHeight="1" x14ac:dyDescent="0.25">
      <c r="B174" s="70"/>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62"/>
      <c r="Y174" s="61"/>
    </row>
    <row r="175" spans="2:25" ht="16.5" customHeight="1" x14ac:dyDescent="0.25">
      <c r="B175" s="70"/>
      <c r="C175" s="148" t="str">
        <f>IF(Foglio2!N2=1,"Article 4 - PAYMENT","")</f>
        <v/>
      </c>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61"/>
    </row>
    <row r="176" spans="2:25" ht="12" customHeight="1" x14ac:dyDescent="0.25">
      <c r="B176" s="70"/>
      <c r="C176" s="135" t="s">
        <v>223</v>
      </c>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61"/>
    </row>
    <row r="177" spans="2:32" ht="12" customHeight="1" x14ac:dyDescent="0.25">
      <c r="B177" s="59"/>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61"/>
    </row>
    <row r="178" spans="2:32" ht="18.600000000000001" customHeight="1" x14ac:dyDescent="0.25">
      <c r="B178" s="59"/>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61"/>
    </row>
    <row r="179" spans="2:32" ht="12" customHeight="1" x14ac:dyDescent="0.25">
      <c r="B179" s="59"/>
      <c r="C179" s="147" t="s">
        <v>224</v>
      </c>
      <c r="D179" s="147"/>
      <c r="E179" s="147"/>
      <c r="F179" s="147"/>
      <c r="G179" s="147"/>
      <c r="H179" s="147"/>
      <c r="I179" s="147"/>
      <c r="J179" s="147"/>
      <c r="K179" s="147"/>
      <c r="L179" s="147"/>
      <c r="M179" s="147"/>
      <c r="N179" s="147"/>
      <c r="O179" s="147"/>
      <c r="P179" s="147"/>
      <c r="Q179" s="147"/>
      <c r="R179" s="147"/>
      <c r="S179" s="147"/>
      <c r="T179" s="60" t="str">
        <f>CONCATENATE(T90,".")</f>
        <v>650.</v>
      </c>
      <c r="U179" s="60"/>
      <c r="V179" s="60"/>
      <c r="W179" s="60"/>
      <c r="X179" s="60"/>
      <c r="Y179" s="61"/>
    </row>
    <row r="180" spans="2:32" ht="11.1" customHeight="1" x14ac:dyDescent="0.25">
      <c r="B180" s="59"/>
      <c r="C180" s="60"/>
      <c r="D180" s="60"/>
      <c r="E180" s="60"/>
      <c r="F180" s="60"/>
      <c r="G180" s="60"/>
      <c r="H180" s="60"/>
      <c r="I180" s="60"/>
      <c r="J180" s="60"/>
      <c r="K180" s="60"/>
      <c r="L180" s="60"/>
      <c r="M180" s="60"/>
      <c r="N180" s="60"/>
      <c r="O180" s="60"/>
      <c r="P180" s="60"/>
      <c r="Q180" s="60"/>
      <c r="R180" s="60"/>
      <c r="S180" s="60"/>
      <c r="T180" s="60"/>
      <c r="U180" s="60"/>
      <c r="V180" s="60"/>
      <c r="W180" s="60"/>
      <c r="X180" s="60"/>
      <c r="Y180" s="61"/>
    </row>
    <row r="181" spans="2:32" ht="5.25" customHeight="1" x14ac:dyDescent="0.25">
      <c r="B181" s="59"/>
      <c r="C181" s="158"/>
      <c r="D181" s="158"/>
      <c r="E181" s="158"/>
      <c r="F181" s="222"/>
      <c r="G181" s="147"/>
      <c r="H181" s="114"/>
      <c r="I181" s="87"/>
      <c r="J181" s="87"/>
      <c r="K181" s="87"/>
      <c r="L181" s="87"/>
      <c r="M181" s="87"/>
      <c r="N181" s="62"/>
      <c r="O181" s="62"/>
      <c r="P181" s="62"/>
      <c r="Q181" s="62"/>
      <c r="R181" s="62"/>
      <c r="S181" s="62"/>
      <c r="T181" s="62"/>
      <c r="U181" s="62"/>
      <c r="V181" s="62"/>
      <c r="W181" s="62"/>
      <c r="X181" s="62"/>
      <c r="Y181" s="61"/>
    </row>
    <row r="182" spans="2:32" ht="12" customHeight="1" x14ac:dyDescent="0.25">
      <c r="B182" s="45"/>
      <c r="C182" s="135" t="s">
        <v>210</v>
      </c>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61"/>
    </row>
    <row r="183" spans="2:32" ht="12.75" customHeight="1" x14ac:dyDescent="0.25">
      <c r="B183" s="4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61"/>
      <c r="AF183" s="5"/>
    </row>
    <row r="184" spans="2:32" ht="24.75" customHeight="1" x14ac:dyDescent="0.25">
      <c r="B184" s="45"/>
      <c r="C184" s="146" t="s">
        <v>209</v>
      </c>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61"/>
      <c r="AF184" s="37"/>
    </row>
    <row r="185" spans="2:32" ht="12" customHeight="1" x14ac:dyDescent="0.25">
      <c r="B185" s="45"/>
      <c r="C185" s="135" t="s">
        <v>225</v>
      </c>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61"/>
      <c r="AF185" s="37"/>
    </row>
    <row r="186" spans="2:32" ht="19.5" customHeight="1" x14ac:dyDescent="0.25">
      <c r="B186" s="4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61"/>
    </row>
    <row r="187" spans="2:32" ht="12" customHeight="1" x14ac:dyDescent="0.25">
      <c r="B187" s="45"/>
      <c r="C187" s="148" t="str">
        <f>IF(Foglio2!N2=1,"Article 5 - JURISDICTION","")</f>
        <v/>
      </c>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61"/>
    </row>
    <row r="188" spans="2:32" ht="12" customHeight="1" x14ac:dyDescent="0.25">
      <c r="B188" s="45"/>
      <c r="C188" s="135" t="str">
        <f>IF(Foglio2!N2=1,"For any dispute in the interpretation or execution of the present agreement, the Court competent will be that from Cosenza, Italy.","")</f>
        <v/>
      </c>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61"/>
    </row>
    <row r="189" spans="2:32" ht="12" customHeight="1" x14ac:dyDescent="0.25">
      <c r="B189" s="4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61"/>
    </row>
    <row r="190" spans="2:32" ht="6.75" customHeight="1" x14ac:dyDescent="0.25">
      <c r="B190" s="45"/>
      <c r="C190" s="62"/>
      <c r="D190" s="62"/>
      <c r="E190" s="62"/>
      <c r="F190" s="62"/>
      <c r="G190" s="62"/>
      <c r="H190" s="62"/>
      <c r="I190" s="62"/>
      <c r="J190" s="62"/>
      <c r="K190" s="62"/>
      <c r="L190" s="62"/>
      <c r="M190" s="62"/>
      <c r="N190" s="62"/>
      <c r="O190" s="62"/>
      <c r="P190" s="62"/>
      <c r="Q190" s="62"/>
      <c r="R190" s="62"/>
      <c r="S190" s="62"/>
      <c r="T190" s="62"/>
      <c r="U190" s="62"/>
      <c r="V190" s="62"/>
      <c r="W190" s="62"/>
      <c r="X190" s="62"/>
      <c r="Y190" s="61"/>
    </row>
    <row r="191" spans="2:32" ht="12" customHeight="1" x14ac:dyDescent="0.25">
      <c r="B191" s="45"/>
      <c r="C191" s="148" t="str">
        <f>IF(Foglio2!N2=1,"Article 6 - TAX CHARGES","")</f>
        <v/>
      </c>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61"/>
    </row>
    <row r="192" spans="2:32" ht="12" customHeight="1" x14ac:dyDescent="0.25">
      <c r="B192" s="45"/>
      <c r="C192" s="135" t="str">
        <f>IF(Foglio2!N2=1,"The present agreement is drawn up in duplicate, and should be registered in case of use based on artt. 5, 6, 39 and 40 of the D.P.R. n. 131 of 26/4/1986. Eventual registration costs will be charged on the requesting party.","")</f>
        <v/>
      </c>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61"/>
    </row>
    <row r="193" spans="2:25" ht="12" customHeight="1" x14ac:dyDescent="0.25">
      <c r="B193" s="4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61"/>
    </row>
    <row r="194" spans="2:25" ht="6.75" customHeight="1" x14ac:dyDescent="0.25">
      <c r="B194" s="4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61"/>
    </row>
    <row r="195" spans="2:25" ht="12" customHeight="1" x14ac:dyDescent="0.25">
      <c r="B195" s="45"/>
      <c r="C195" s="148" t="str">
        <f>IF(Foglio2!N2=1,"Article 7 - PRIVACY","")</f>
        <v/>
      </c>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61"/>
    </row>
    <row r="196" spans="2:25" ht="12" customHeight="1" x14ac:dyDescent="0.25">
      <c r="B196" s="45"/>
      <c r="C196" s="135" t="s">
        <v>226</v>
      </c>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61"/>
    </row>
    <row r="197" spans="2:25" ht="87" customHeight="1" x14ac:dyDescent="0.25">
      <c r="B197" s="4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61"/>
    </row>
    <row r="198" spans="2:25" ht="7.5" customHeight="1" x14ac:dyDescent="0.25">
      <c r="B198" s="63"/>
      <c r="C198" s="64"/>
      <c r="D198" s="64"/>
      <c r="E198" s="64"/>
      <c r="F198" s="64"/>
      <c r="G198" s="64"/>
      <c r="H198" s="64"/>
      <c r="I198" s="64"/>
      <c r="J198" s="64"/>
      <c r="K198" s="64"/>
      <c r="L198" s="64"/>
      <c r="M198" s="64"/>
      <c r="N198" s="64"/>
      <c r="O198" s="64"/>
      <c r="P198" s="64"/>
      <c r="Q198" s="64"/>
      <c r="R198" s="64"/>
      <c r="S198" s="64"/>
      <c r="T198" s="64"/>
      <c r="U198" s="64"/>
      <c r="V198" s="64"/>
      <c r="W198" s="64"/>
      <c r="X198" s="64"/>
      <c r="Y198" s="65"/>
    </row>
    <row r="199" spans="2:25" ht="8.25" customHeight="1" x14ac:dyDescent="0.2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row>
    <row r="200" spans="2:25" ht="14.25" customHeight="1" x14ac:dyDescent="0.25">
      <c r="B200" s="136" t="s">
        <v>195</v>
      </c>
      <c r="C200" s="136"/>
      <c r="D200" s="136"/>
      <c r="E200" s="136"/>
      <c r="F200" s="136"/>
      <c r="G200" s="136"/>
      <c r="H200" s="136"/>
      <c r="I200" s="221" t="s">
        <v>227</v>
      </c>
      <c r="J200" s="158"/>
      <c r="K200" s="158"/>
      <c r="L200" s="62"/>
      <c r="M200" s="62"/>
      <c r="N200" s="62"/>
      <c r="O200" s="62"/>
      <c r="P200" s="62"/>
      <c r="Q200" s="62"/>
      <c r="R200" s="62"/>
      <c r="S200" s="62"/>
      <c r="T200" s="62"/>
      <c r="U200" s="62"/>
      <c r="V200" s="62"/>
      <c r="W200" s="62"/>
      <c r="X200" s="62"/>
      <c r="Y200" s="62"/>
    </row>
    <row r="201" spans="2:25" ht="7.5" customHeight="1" x14ac:dyDescent="0.25">
      <c r="B201" s="41"/>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41"/>
    </row>
    <row r="202" spans="2:25" ht="12" customHeight="1" x14ac:dyDescent="0.25">
      <c r="B202" s="132" t="str">
        <f>IF(Foglio2!N2=1,"Signature of the legal representative and Stamp","Signature of whom requires the training services")</f>
        <v>Signature of whom requires the training services</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row>
    <row r="203" spans="2:25" ht="11.25" customHeight="1" x14ac:dyDescent="0.25">
      <c r="B203" s="133" t="str">
        <f>IF(Foglio2!N2=1,(CONCATENATE("Prof. ",C74,", Head of ",H57)),(CONCATENATE("Dr. ",Foglio1!G19,Foglio2!AA1,G21)))</f>
        <v xml:space="preserve">Dr.  </v>
      </c>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row>
    <row r="204" spans="2:25" ht="12" customHeight="1" x14ac:dyDescent="0.25">
      <c r="B204" s="150"/>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2"/>
    </row>
    <row r="205" spans="2:25" ht="12" customHeight="1" x14ac:dyDescent="0.25">
      <c r="B205" s="153"/>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54"/>
    </row>
    <row r="206" spans="2:25" ht="12" customHeight="1" x14ac:dyDescent="0.25">
      <c r="B206" s="153"/>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54"/>
    </row>
    <row r="207" spans="2:25" ht="12" customHeight="1" x14ac:dyDescent="0.25">
      <c r="B207" s="155"/>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7"/>
    </row>
    <row r="208" spans="2:25" ht="8.25" customHeight="1" x14ac:dyDescent="0.25">
      <c r="B208" s="41"/>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41"/>
    </row>
    <row r="209" spans="1:26" ht="3.75" customHeight="1" x14ac:dyDescent="0.25">
      <c r="B209" s="41"/>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41"/>
    </row>
    <row r="210" spans="1:26" ht="12" customHeight="1" x14ac:dyDescent="0.25">
      <c r="A210" s="136" t="s">
        <v>216</v>
      </c>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row>
    <row r="211" spans="1:26" ht="12" customHeight="1" x14ac:dyDescent="0.25">
      <c r="B211" s="150"/>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2"/>
    </row>
    <row r="212" spans="1:26" ht="12" customHeight="1" x14ac:dyDescent="0.25">
      <c r="B212" s="153"/>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54"/>
    </row>
    <row r="213" spans="1:26" ht="12" customHeight="1" x14ac:dyDescent="0.25">
      <c r="B213" s="153"/>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54"/>
    </row>
    <row r="214" spans="1:26" ht="12" customHeight="1" x14ac:dyDescent="0.25">
      <c r="B214" s="155"/>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7"/>
    </row>
    <row r="215" spans="1:26" ht="12" customHeight="1" x14ac:dyDescent="0.25">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row>
    <row r="216" spans="1:26" ht="12" customHeight="1" x14ac:dyDescent="0.25">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row>
    <row r="217" spans="1:26" ht="12" customHeight="1" x14ac:dyDescent="0.25">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row>
    <row r="218" spans="1:26" ht="12" customHeight="1" x14ac:dyDescent="0.25">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row>
    <row r="219" spans="1:26" ht="12" customHeight="1" x14ac:dyDescent="0.25">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row>
    <row r="220" spans="1:26" ht="12" customHeight="1" x14ac:dyDescent="0.25">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row>
    <row r="221" spans="1:26" ht="12" customHeight="1" x14ac:dyDescent="0.25">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row>
    <row r="222" spans="1:26" ht="12" customHeight="1" x14ac:dyDescent="0.25">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row>
    <row r="223" spans="1:26" ht="12" customHeight="1" x14ac:dyDescent="0.25">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row>
    <row r="224" spans="1:26" ht="12" customHeight="1" x14ac:dyDescent="0.25">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row>
    <row r="225" spans="2:25" ht="12" customHeight="1" x14ac:dyDescent="0.25">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row>
    <row r="226" spans="2:25" ht="12" customHeight="1" x14ac:dyDescent="0.25">
      <c r="B226" s="41"/>
      <c r="Y226" s="41"/>
    </row>
    <row r="227" spans="2:25" ht="12" customHeight="1" x14ac:dyDescent="0.25">
      <c r="B227" s="41"/>
      <c r="Y227" s="41"/>
    </row>
    <row r="228" spans="2:25" ht="12" customHeight="1" x14ac:dyDescent="0.25">
      <c r="B228" s="41"/>
      <c r="Y228" s="41"/>
    </row>
    <row r="229" spans="2:25" ht="12" customHeight="1" x14ac:dyDescent="0.25">
      <c r="B229" s="41"/>
      <c r="Y229" s="41"/>
    </row>
  </sheetData>
  <sheetProtection password="CBD2" sheet="1" objects="1" scenarios="1" selectLockedCells="1"/>
  <mergeCells count="142">
    <mergeCell ref="B10:Y10"/>
    <mergeCell ref="C11:I11"/>
    <mergeCell ref="K11:R11"/>
    <mergeCell ref="AB40:AW40"/>
    <mergeCell ref="I98:S102"/>
    <mergeCell ref="I158:S165"/>
    <mergeCell ref="C38:X38"/>
    <mergeCell ref="C40:O40"/>
    <mergeCell ref="P40:X40"/>
    <mergeCell ref="B88:H88"/>
    <mergeCell ref="U106:Y106"/>
    <mergeCell ref="C152:X153"/>
    <mergeCell ref="C155:X155"/>
    <mergeCell ref="C139:X140"/>
    <mergeCell ref="C154:X154"/>
    <mergeCell ref="C137:X138"/>
    <mergeCell ref="C117:X118"/>
    <mergeCell ref="C145:X146"/>
    <mergeCell ref="C106:T106"/>
    <mergeCell ref="C147:X148"/>
    <mergeCell ref="AB80:AV80"/>
    <mergeCell ref="B68:G68"/>
    <mergeCell ref="AB83:AW83"/>
    <mergeCell ref="T113:X113"/>
    <mergeCell ref="C151:H151"/>
    <mergeCell ref="I151:X151"/>
    <mergeCell ref="C130:X131"/>
    <mergeCell ref="E113:Q113"/>
    <mergeCell ref="C127:X127"/>
    <mergeCell ref="C116:X116"/>
    <mergeCell ref="K29:X29"/>
    <mergeCell ref="AB74:AV76"/>
    <mergeCell ref="C74:X74"/>
    <mergeCell ref="H62:R62"/>
    <mergeCell ref="B60:G60"/>
    <mergeCell ref="H64:R64"/>
    <mergeCell ref="B53:R53"/>
    <mergeCell ref="T53:X53"/>
    <mergeCell ref="B71:R71"/>
    <mergeCell ref="AB38:AW38"/>
    <mergeCell ref="AB19:AW21"/>
    <mergeCell ref="G23:X23"/>
    <mergeCell ref="B23:F23"/>
    <mergeCell ref="H25:X25"/>
    <mergeCell ref="H27:X27"/>
    <mergeCell ref="B19:E19"/>
    <mergeCell ref="B21:F21"/>
    <mergeCell ref="B17:Y17"/>
    <mergeCell ref="G19:X19"/>
    <mergeCell ref="G21:X21"/>
    <mergeCell ref="B45:V45"/>
    <mergeCell ref="B43:Y43"/>
    <mergeCell ref="B25:G25"/>
    <mergeCell ref="B27:G27"/>
    <mergeCell ref="B35:Y35"/>
    <mergeCell ref="B36:X36"/>
    <mergeCell ref="B29:J29"/>
    <mergeCell ref="AB53:AV53"/>
    <mergeCell ref="S62:U62"/>
    <mergeCell ref="H60:X60"/>
    <mergeCell ref="I52:X52"/>
    <mergeCell ref="B64:F64"/>
    <mergeCell ref="V62:X62"/>
    <mergeCell ref="AB55:AV60"/>
    <mergeCell ref="F76:P77"/>
    <mergeCell ref="B62:G62"/>
    <mergeCell ref="C73:X73"/>
    <mergeCell ref="Q76:T77"/>
    <mergeCell ref="B70:X70"/>
    <mergeCell ref="B66:L66"/>
    <mergeCell ref="H68:X68"/>
    <mergeCell ref="M66:X66"/>
    <mergeCell ref="C76:E77"/>
    <mergeCell ref="U76:X76"/>
    <mergeCell ref="I200:K200"/>
    <mergeCell ref="C195:X195"/>
    <mergeCell ref="C196:X197"/>
    <mergeCell ref="C191:X191"/>
    <mergeCell ref="F181:G181"/>
    <mergeCell ref="C182:X183"/>
    <mergeCell ref="C185:X186"/>
    <mergeCell ref="B167:Y167"/>
    <mergeCell ref="T90:W90"/>
    <mergeCell ref="O90:S90"/>
    <mergeCell ref="B90:N90"/>
    <mergeCell ref="B91:Y92"/>
    <mergeCell ref="I93:Y95"/>
    <mergeCell ref="C129:X129"/>
    <mergeCell ref="C150:X150"/>
    <mergeCell ref="C132:X134"/>
    <mergeCell ref="C135:X136"/>
    <mergeCell ref="B31:J31"/>
    <mergeCell ref="K31:X31"/>
    <mergeCell ref="B57:G58"/>
    <mergeCell ref="H57:X58"/>
    <mergeCell ref="B52:H52"/>
    <mergeCell ref="B54:X54"/>
    <mergeCell ref="B33:I33"/>
    <mergeCell ref="J33:X33"/>
    <mergeCell ref="B103:Y103"/>
    <mergeCell ref="J80:S80"/>
    <mergeCell ref="B81:X82"/>
    <mergeCell ref="B83:X85"/>
    <mergeCell ref="B93:H95"/>
    <mergeCell ref="B80:H80"/>
    <mergeCell ref="I88:X89"/>
    <mergeCell ref="C108:X108"/>
    <mergeCell ref="O110:X110"/>
    <mergeCell ref="C110:F110"/>
    <mergeCell ref="G110:N110"/>
    <mergeCell ref="C125:H125"/>
    <mergeCell ref="I125:X125"/>
    <mergeCell ref="C115:X115"/>
    <mergeCell ref="C122:X124"/>
    <mergeCell ref="C119:X119"/>
    <mergeCell ref="C112:X112"/>
    <mergeCell ref="C143:X144"/>
    <mergeCell ref="C120:X121"/>
    <mergeCell ref="B211:Y214"/>
    <mergeCell ref="A210:Z210"/>
    <mergeCell ref="C188:X189"/>
    <mergeCell ref="C181:E181"/>
    <mergeCell ref="C187:X187"/>
    <mergeCell ref="C176:X178"/>
    <mergeCell ref="B204:Y207"/>
    <mergeCell ref="C179:S179"/>
    <mergeCell ref="C184:X184"/>
    <mergeCell ref="L173:N173"/>
    <mergeCell ref="C172:X172"/>
    <mergeCell ref="O173:S173"/>
    <mergeCell ref="C175:X175"/>
    <mergeCell ref="I173:K173"/>
    <mergeCell ref="B202:Y202"/>
    <mergeCell ref="B203:Y203"/>
    <mergeCell ref="C141:X142"/>
    <mergeCell ref="C192:X193"/>
    <mergeCell ref="B200:H200"/>
    <mergeCell ref="B113:D113"/>
    <mergeCell ref="C169:X170"/>
    <mergeCell ref="C173:H173"/>
    <mergeCell ref="C126:X126"/>
    <mergeCell ref="C128:X128"/>
  </mergeCells>
  <dataValidations count="2">
    <dataValidation type="list" showErrorMessage="1" sqref="T53:X53">
      <formula1>InvoicePublic</formula1>
    </dataValidation>
    <dataValidation type="list" showErrorMessage="1" sqref="C38:X38">
      <formula1>Position</formula1>
    </dataValidation>
  </dataValidations>
  <pageMargins left="0.7" right="0.7" top="0.75" bottom="0.75" header="0.3" footer="0.3"/>
  <pageSetup paperSize="9"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selection activeCell="A64" sqref="A64"/>
    </sheetView>
  </sheetViews>
  <sheetFormatPr defaultRowHeight="12" x14ac:dyDescent="0.2"/>
  <cols>
    <col min="1" max="1" width="39.42578125" style="110" bestFit="1" customWidth="1"/>
    <col min="2" max="2" width="8.42578125" style="110" customWidth="1"/>
    <col min="3" max="3" width="8.5703125" style="110" customWidth="1"/>
    <col min="4" max="4" width="7.28515625" style="110" customWidth="1"/>
    <col min="5" max="5" width="4.85546875" style="110" bestFit="1" customWidth="1"/>
    <col min="6" max="6" width="9.42578125" style="110" bestFit="1" customWidth="1"/>
    <col min="7" max="7" width="26.28515625" style="110" bestFit="1" customWidth="1"/>
    <col min="8" max="8" width="4.85546875" style="110" bestFit="1" customWidth="1"/>
    <col min="9" max="9" width="9.140625" style="110"/>
    <col min="10" max="10" width="12.28515625" style="110" customWidth="1"/>
    <col min="11" max="13" width="5.85546875" style="110" customWidth="1"/>
    <col min="14" max="14" width="5.5703125" style="110" bestFit="1" customWidth="1"/>
    <col min="15" max="15" width="12" style="110" bestFit="1" customWidth="1"/>
    <col min="16" max="16" width="4.85546875" style="110" bestFit="1" customWidth="1"/>
    <col min="17" max="17" width="9.140625" style="110"/>
    <col min="18" max="18" width="10" style="110" bestFit="1" customWidth="1"/>
    <col min="19" max="19" width="8" style="110" bestFit="1" customWidth="1"/>
    <col min="20" max="20" width="8.28515625" style="110" bestFit="1" customWidth="1"/>
    <col min="21" max="21" width="6.7109375" style="110" bestFit="1" customWidth="1"/>
    <col min="22" max="22" width="9" style="110" bestFit="1" customWidth="1"/>
    <col min="23" max="23" width="7.140625" style="110" bestFit="1" customWidth="1"/>
    <col min="24" max="25" width="6.85546875" style="110" bestFit="1" customWidth="1"/>
    <col min="26" max="26" width="11.42578125" style="110" bestFit="1" customWidth="1"/>
    <col min="27" max="27" width="6" style="110" bestFit="1" customWidth="1"/>
    <col min="28" max="28" width="6.42578125" style="110" bestFit="1" customWidth="1"/>
    <col min="29" max="29" width="10" style="110" bestFit="1" customWidth="1"/>
    <col min="30" max="16384" width="9.140625" style="110"/>
  </cols>
  <sheetData>
    <row r="1" spans="1:27" x14ac:dyDescent="0.2">
      <c r="A1" s="110" t="s">
        <v>4</v>
      </c>
      <c r="E1" s="110">
        <f>IF(Foglio1!G19&lt;&gt;"",1,0)</f>
        <v>0</v>
      </c>
      <c r="G1" s="110" t="s">
        <v>211</v>
      </c>
      <c r="H1" s="110" t="e">
        <f>IF(Foglio1!#REF!=Foglio2!G1,1,0)</f>
        <v>#REF!</v>
      </c>
      <c r="J1" s="110" t="s">
        <v>15</v>
      </c>
      <c r="N1" s="110">
        <f>IF(Foglio1!U66&lt;&gt;"",1,0)</f>
        <v>0</v>
      </c>
      <c r="O1" s="130" t="s">
        <v>128</v>
      </c>
      <c r="P1" s="110" t="e">
        <f>IF(Foglio1!#REF!&lt;&gt;"",1,0)</f>
        <v>#REF!</v>
      </c>
      <c r="V1" s="110" t="s">
        <v>37</v>
      </c>
      <c r="W1" s="110" t="s">
        <v>38</v>
      </c>
      <c r="Z1" s="110" t="s">
        <v>134</v>
      </c>
      <c r="AA1" s="110" t="s">
        <v>38</v>
      </c>
    </row>
    <row r="2" spans="1:27" x14ac:dyDescent="0.2">
      <c r="A2" s="110" t="s">
        <v>5</v>
      </c>
      <c r="E2" s="110">
        <f>IF(Foglio1!G21&lt;&gt;"",1,0)</f>
        <v>0</v>
      </c>
      <c r="J2" s="110" t="s">
        <v>16</v>
      </c>
      <c r="K2" s="110" t="s">
        <v>171</v>
      </c>
      <c r="L2" s="110" t="s">
        <v>1</v>
      </c>
      <c r="N2" s="110">
        <f>IF(Foglio1!T53=Foglio2!K2,1,0)</f>
        <v>0</v>
      </c>
      <c r="O2" s="110" t="s">
        <v>129</v>
      </c>
      <c r="P2" s="110" t="e">
        <f>IF(Foglio1!#REF!&lt;&gt;"",1,0)</f>
        <v>#REF!</v>
      </c>
      <c r="V2" s="110" t="s">
        <v>40</v>
      </c>
      <c r="W2" s="110" t="s">
        <v>39</v>
      </c>
      <c r="AA2" s="110" t="s">
        <v>38</v>
      </c>
    </row>
    <row r="3" spans="1:27" x14ac:dyDescent="0.2">
      <c r="A3" s="110" t="s">
        <v>6</v>
      </c>
      <c r="E3" s="110">
        <f>IF(Foglio1!G23&lt;&gt;"",1,0)</f>
        <v>0</v>
      </c>
      <c r="J3" s="110" t="s">
        <v>44</v>
      </c>
      <c r="N3" s="110" t="e">
        <f>IF(Foglio1!#REF!&lt;&gt;"",1,0)</f>
        <v>#REF!</v>
      </c>
      <c r="O3" s="110" t="s">
        <v>208</v>
      </c>
      <c r="P3" s="110" t="e">
        <f>IF(Foglio1!#REF!="",0,1)</f>
        <v>#REF!</v>
      </c>
      <c r="R3" s="110" t="s">
        <v>23</v>
      </c>
      <c r="S3" s="110" t="e">
        <f>IF(AND(E5=1,E17=1),1500,IF(AND(E5=1,E17=2),2800,IF(AND(E5=1,E17=3),4000,IF(AND(E5=1,E17=4),5000,0))))</f>
        <v>#REF!</v>
      </c>
    </row>
    <row r="4" spans="1:27" x14ac:dyDescent="0.2">
      <c r="A4" s="110" t="s">
        <v>7</v>
      </c>
      <c r="E4" s="110">
        <f>IF(Foglio1!H25&lt;&gt;"",1,0)</f>
        <v>0</v>
      </c>
      <c r="G4" s="110" t="s">
        <v>206</v>
      </c>
      <c r="H4" s="110" t="e">
        <f>IF(Foglio1!#REF!=Foglio2!G4,1,0)</f>
        <v>#REF!</v>
      </c>
      <c r="J4" s="110" t="s">
        <v>45</v>
      </c>
      <c r="N4" s="110" t="e">
        <f>IF(Foglio1!#REF!&gt;0,Foglio1!#REF!,IF(Foglio1!#REF!="",0,0))</f>
        <v>#REF!</v>
      </c>
      <c r="AA4" s="110" t="s">
        <v>133</v>
      </c>
    </row>
    <row r="5" spans="1:27" x14ac:dyDescent="0.2">
      <c r="A5" s="110" t="s">
        <v>3</v>
      </c>
      <c r="E5" s="110">
        <f>IF(Foglio1!H27&lt;&gt;"",1,0)</f>
        <v>0</v>
      </c>
    </row>
    <row r="6" spans="1:27" x14ac:dyDescent="0.2">
      <c r="A6" s="110" t="s">
        <v>166</v>
      </c>
      <c r="E6" s="110">
        <f>IF(Foglio1!K29&lt;&gt;"",1,0)</f>
        <v>0</v>
      </c>
      <c r="J6" s="110" t="s">
        <v>132</v>
      </c>
      <c r="N6" s="110">
        <f>Z22</f>
        <v>0</v>
      </c>
      <c r="S6" s="110" t="s">
        <v>19</v>
      </c>
      <c r="T6" s="110" t="s">
        <v>8</v>
      </c>
      <c r="U6" s="110" t="s">
        <v>9</v>
      </c>
      <c r="V6" s="110" t="s">
        <v>127</v>
      </c>
      <c r="W6" s="110" t="s">
        <v>0</v>
      </c>
    </row>
    <row r="7" spans="1:27" x14ac:dyDescent="0.2">
      <c r="A7" s="110" t="s">
        <v>167</v>
      </c>
      <c r="E7" s="110">
        <f>IF(Foglio1!K31&lt;&gt;"",1,0)</f>
        <v>0</v>
      </c>
      <c r="S7" s="110" t="e">
        <f>E17</f>
        <v>#REF!</v>
      </c>
      <c r="T7" s="110" t="e">
        <f>E15</f>
        <v>#REF!</v>
      </c>
      <c r="U7" s="110">
        <v>0</v>
      </c>
      <c r="V7" s="110" t="e">
        <f>IF(N4&lt;5,N4,5)</f>
        <v>#REF!</v>
      </c>
      <c r="W7" s="110">
        <f>E10</f>
        <v>0</v>
      </c>
    </row>
    <row r="8" spans="1:27" x14ac:dyDescent="0.2">
      <c r="A8" s="110" t="s">
        <v>168</v>
      </c>
      <c r="E8" s="110">
        <f>IF(Foglio1!$C$38=Foglio2!A8,1,0)</f>
        <v>0</v>
      </c>
      <c r="G8" s="110" t="s">
        <v>10</v>
      </c>
      <c r="H8" s="110">
        <f>IF(OR(Foglio1!X45="x",Foglio1!X45="X"),1,0)</f>
        <v>0</v>
      </c>
    </row>
    <row r="9" spans="1:27" x14ac:dyDescent="0.2">
      <c r="A9" s="110" t="s">
        <v>169</v>
      </c>
      <c r="E9" s="110">
        <f>IF(Foglio1!$C$38=Foglio2!A9,1,0)</f>
        <v>0</v>
      </c>
    </row>
    <row r="10" spans="1:27" x14ac:dyDescent="0.2">
      <c r="A10" s="110" t="s">
        <v>170</v>
      </c>
      <c r="E10" s="110">
        <f>IF(Foglio1!$C$38=Foglio2!A10,1,0)</f>
        <v>0</v>
      </c>
      <c r="G10" s="110" t="s">
        <v>11</v>
      </c>
      <c r="H10" s="110">
        <f>IF(Foglio1!H57&lt;&gt;"",1,0)</f>
        <v>0</v>
      </c>
    </row>
    <row r="11" spans="1:27" x14ac:dyDescent="0.2">
      <c r="A11" s="110" t="s">
        <v>202</v>
      </c>
      <c r="E11" s="110">
        <f>IF(Foglio1!$C$38=Foglio2!A11,1,0)</f>
        <v>0</v>
      </c>
      <c r="G11" s="110" t="s">
        <v>12</v>
      </c>
      <c r="H11" s="110">
        <f>IF(Foglio1!H60&lt;&gt;"",1,0)</f>
        <v>0</v>
      </c>
      <c r="J11" s="110" t="s">
        <v>17</v>
      </c>
      <c r="N11" s="110">
        <f>IF(OR(Foglio1!X80="x",Foglio1!X80="X"),1,0)</f>
        <v>0</v>
      </c>
      <c r="R11" s="110" t="s">
        <v>24</v>
      </c>
      <c r="S11" s="110" t="s">
        <v>22</v>
      </c>
    </row>
    <row r="12" spans="1:27" x14ac:dyDescent="0.2">
      <c r="A12" s="110" t="s">
        <v>198</v>
      </c>
      <c r="E12" s="110">
        <f>IF(Foglio1!$C$38=Foglio2!A12,1,0)</f>
        <v>0</v>
      </c>
      <c r="G12" s="110" t="s">
        <v>13</v>
      </c>
      <c r="H12" s="110">
        <f>IF(Foglio1!H62&lt;&gt;"",1,0)</f>
        <v>0</v>
      </c>
      <c r="J12" s="110" t="s">
        <v>18</v>
      </c>
      <c r="R12" s="131" t="e">
        <f>CONCATENATE(S7,T7,U7,V7,W7)</f>
        <v>#REF!</v>
      </c>
      <c r="S12" s="110" t="e">
        <f>IF(E17=0,0,VLOOKUP($R$12,Foglio3!$A$1:$H$97,8,FALSE))</f>
        <v>#REF!</v>
      </c>
    </row>
    <row r="13" spans="1:27" x14ac:dyDescent="0.2">
      <c r="A13" s="110" t="s">
        <v>203</v>
      </c>
      <c r="E13" s="110">
        <f>IF(Foglio1!$C$38=Foglio2!A13,1,0)</f>
        <v>0</v>
      </c>
      <c r="G13" s="110" t="s">
        <v>2</v>
      </c>
      <c r="H13" s="110">
        <f>IF(Foglio1!V62&lt;&gt;"",1,0)</f>
        <v>0</v>
      </c>
    </row>
    <row r="14" spans="1:27" x14ac:dyDescent="0.2">
      <c r="G14" s="110" t="s">
        <v>14</v>
      </c>
      <c r="H14" s="110">
        <f>IF(Foglio1!M66&lt;&gt;"",1,0)</f>
        <v>0</v>
      </c>
      <c r="J14" s="110" t="s">
        <v>41</v>
      </c>
      <c r="N14" s="110">
        <f>IF(Foglio1!C74&lt;&gt;"",1,0)</f>
        <v>0</v>
      </c>
    </row>
    <row r="15" spans="1:27" x14ac:dyDescent="0.2">
      <c r="A15" s="110" t="s">
        <v>8</v>
      </c>
      <c r="B15" s="110" t="s">
        <v>171</v>
      </c>
      <c r="C15" s="110" t="s">
        <v>1</v>
      </c>
      <c r="E15" s="110" t="e">
        <f>IF(Foglio1!#REF!=Foglio2!B15,1,0)</f>
        <v>#REF!</v>
      </c>
      <c r="G15" s="110" t="s">
        <v>177</v>
      </c>
      <c r="H15" s="110">
        <f>IF(Foglio1!H64&lt;&gt;"",1,0)</f>
        <v>0</v>
      </c>
      <c r="J15" s="110" t="s">
        <v>42</v>
      </c>
      <c r="N15" s="110">
        <f>IF(Foglio1!F76&lt;&gt;"",1,0)</f>
        <v>0</v>
      </c>
    </row>
    <row r="16" spans="1:27" x14ac:dyDescent="0.2">
      <c r="G16" s="110" t="s">
        <v>179</v>
      </c>
      <c r="H16" s="110">
        <f>IF(Foglio1!H68&lt;&gt;"",1,0)</f>
        <v>0</v>
      </c>
      <c r="J16" s="110" t="s">
        <v>43</v>
      </c>
      <c r="N16" s="110">
        <f>IF(Foglio1!U76&lt;&gt;"",1,0)</f>
        <v>0</v>
      </c>
    </row>
    <row r="17" spans="1:26" x14ac:dyDescent="0.2">
      <c r="A17" s="110" t="s">
        <v>19</v>
      </c>
      <c r="E17" s="110" t="e">
        <f>SUM(H1:H4)</f>
        <v>#REF!</v>
      </c>
    </row>
    <row r="18" spans="1:26" x14ac:dyDescent="0.2">
      <c r="F18" s="110" t="e">
        <f>S12</f>
        <v>#REF!</v>
      </c>
    </row>
    <row r="19" spans="1:26" x14ac:dyDescent="0.2">
      <c r="A19" s="110" t="s">
        <v>20</v>
      </c>
    </row>
    <row r="20" spans="1:26" x14ac:dyDescent="0.2">
      <c r="J20" s="110" t="s">
        <v>27</v>
      </c>
      <c r="Q20" s="110" t="s">
        <v>28</v>
      </c>
      <c r="Y20" s="110" t="s">
        <v>35</v>
      </c>
    </row>
    <row r="21" spans="1:26" x14ac:dyDescent="0.2">
      <c r="A21" s="110" t="s">
        <v>25</v>
      </c>
      <c r="F21" s="110">
        <f>SUM(E1:E7,E27)</f>
        <v>0</v>
      </c>
      <c r="J21" s="110">
        <f>E8+E9+E10+E11+E12+E13</f>
        <v>0</v>
      </c>
      <c r="Q21" s="110" t="s">
        <v>29</v>
      </c>
      <c r="R21" s="110" t="e">
        <f>E15</f>
        <v>#REF!</v>
      </c>
      <c r="Y21" s="110" t="s">
        <v>29</v>
      </c>
      <c r="Z21" s="110">
        <f>N2</f>
        <v>0</v>
      </c>
    </row>
    <row r="22" spans="1:26" x14ac:dyDescent="0.2">
      <c r="A22" s="110" t="s">
        <v>26</v>
      </c>
      <c r="Q22" s="110" t="s">
        <v>30</v>
      </c>
      <c r="R22" s="110" t="e">
        <f>IF(Foglio1!#REF!=Foglio2!C15,1,0)</f>
        <v>#REF!</v>
      </c>
      <c r="Y22" s="110" t="s">
        <v>30</v>
      </c>
      <c r="Z22" s="110">
        <f>IF(Foglio1!T53=Foglio2!L2,1,0)</f>
        <v>0</v>
      </c>
    </row>
    <row r="23" spans="1:26" x14ac:dyDescent="0.2">
      <c r="F23" s="110">
        <f>SUM(E1:E6)</f>
        <v>0</v>
      </c>
    </row>
    <row r="24" spans="1:26" x14ac:dyDescent="0.2">
      <c r="A24" s="110" t="s">
        <v>36</v>
      </c>
      <c r="F24" s="110" t="e">
        <f>H1+H4</f>
        <v>#REF!</v>
      </c>
      <c r="I24" s="110" t="s">
        <v>32</v>
      </c>
      <c r="N24" s="110" t="e">
        <f>H1+H4</f>
        <v>#REF!</v>
      </c>
      <c r="P24" s="110" t="s">
        <v>33</v>
      </c>
      <c r="R24" s="110">
        <f>H5+H6</f>
        <v>0</v>
      </c>
      <c r="U24" s="110" t="s">
        <v>34</v>
      </c>
      <c r="W24" s="110">
        <f>H8+H9</f>
        <v>0</v>
      </c>
    </row>
    <row r="25" spans="1:26" x14ac:dyDescent="0.2">
      <c r="A25" s="110" t="s">
        <v>31</v>
      </c>
    </row>
    <row r="27" spans="1:26" x14ac:dyDescent="0.2">
      <c r="A27" s="110" t="s">
        <v>218</v>
      </c>
      <c r="E27" s="110">
        <f>IF(Foglio1!F33&lt;&gt;"",1,0)</f>
        <v>0</v>
      </c>
    </row>
    <row r="28" spans="1:26" x14ac:dyDescent="0.2">
      <c r="I28" s="110" t="s">
        <v>131</v>
      </c>
    </row>
    <row r="29" spans="1:26" x14ac:dyDescent="0.2">
      <c r="A29" s="110" t="s">
        <v>130</v>
      </c>
      <c r="J29" s="110">
        <f>SUM(N14:N16)</f>
        <v>0</v>
      </c>
    </row>
    <row r="30" spans="1:26" x14ac:dyDescent="0.2">
      <c r="A30" s="110">
        <f>SUM(H10:H16)</f>
        <v>0</v>
      </c>
    </row>
    <row r="33" spans="1:1" x14ac:dyDescent="0.2">
      <c r="A33" s="110" t="s">
        <v>135</v>
      </c>
    </row>
    <row r="34" spans="1:1" x14ac:dyDescent="0.2">
      <c r="A34" s="110" t="s">
        <v>136</v>
      </c>
    </row>
    <row r="35" spans="1:1" x14ac:dyDescent="0.2">
      <c r="A35" s="110" t="s">
        <v>137</v>
      </c>
    </row>
    <row r="36" spans="1:1" x14ac:dyDescent="0.2">
      <c r="A36" s="110" t="s">
        <v>138</v>
      </c>
    </row>
    <row r="37" spans="1:1" x14ac:dyDescent="0.2">
      <c r="A37" s="110" t="s">
        <v>139</v>
      </c>
    </row>
    <row r="38" spans="1:1" x14ac:dyDescent="0.2">
      <c r="A38" s="110" t="s">
        <v>140</v>
      </c>
    </row>
    <row r="39" spans="1:1" x14ac:dyDescent="0.2">
      <c r="A39" s="110" t="s">
        <v>141</v>
      </c>
    </row>
    <row r="40" spans="1:1" x14ac:dyDescent="0.2">
      <c r="A40" s="110" t="s">
        <v>142</v>
      </c>
    </row>
  </sheetData>
  <sheetProtection password="CBD2" sheet="1" objects="1" scenarios="1" selectLockedCells="1" selectUnlockedCells="1"/>
  <dataValidations count="1">
    <dataValidation type="list" allowBlank="1" showInputMessage="1" showErrorMessage="1" sqref="G2">
      <formula1>Text_Mining</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I1" sqref="I1"/>
    </sheetView>
  </sheetViews>
  <sheetFormatPr defaultRowHeight="12" x14ac:dyDescent="0.2"/>
  <cols>
    <col min="1" max="1" width="6.140625" style="110" bestFit="1" customWidth="1"/>
    <col min="2" max="2" width="4.42578125" style="110" bestFit="1" customWidth="1"/>
    <col min="3" max="3" width="7.140625" style="110" bestFit="1" customWidth="1"/>
    <col min="4" max="4" width="7" style="110" customWidth="1"/>
    <col min="5" max="5" width="6.140625" style="110" bestFit="1" customWidth="1"/>
    <col min="6" max="6" width="7.5703125" style="110" bestFit="1" customWidth="1"/>
    <col min="7" max="7" width="10" style="110" bestFit="1" customWidth="1"/>
    <col min="8" max="8" width="5.85546875" style="110" bestFit="1" customWidth="1"/>
    <col min="9" max="9" width="5.140625" style="110" bestFit="1" customWidth="1"/>
    <col min="10" max="10" width="7" style="110" bestFit="1" customWidth="1"/>
    <col min="11" max="11" width="5.7109375" style="110" bestFit="1" customWidth="1"/>
    <col min="12" max="16384" width="9.140625" style="110"/>
  </cols>
  <sheetData>
    <row r="1" spans="1:8" x14ac:dyDescent="0.2">
      <c r="A1" s="110" t="s">
        <v>24</v>
      </c>
      <c r="B1" s="110" t="s">
        <v>21</v>
      </c>
      <c r="C1" s="110" t="s">
        <v>19</v>
      </c>
      <c r="D1" s="110" t="s">
        <v>8</v>
      </c>
      <c r="E1" s="110" t="s">
        <v>9</v>
      </c>
      <c r="F1" s="110" t="s">
        <v>126</v>
      </c>
      <c r="G1" s="110" t="s">
        <v>0</v>
      </c>
      <c r="H1" s="110" t="s">
        <v>22</v>
      </c>
    </row>
    <row r="2" spans="1:8" x14ac:dyDescent="0.2">
      <c r="A2" s="111" t="s">
        <v>46</v>
      </c>
      <c r="B2" s="110">
        <v>1</v>
      </c>
      <c r="C2" s="110">
        <v>1</v>
      </c>
      <c r="D2" s="110">
        <v>0</v>
      </c>
      <c r="E2" s="110">
        <v>0</v>
      </c>
      <c r="F2" s="110">
        <v>0</v>
      </c>
      <c r="G2" s="110">
        <v>0</v>
      </c>
      <c r="H2" s="110">
        <v>850</v>
      </c>
    </row>
    <row r="3" spans="1:8" x14ac:dyDescent="0.2">
      <c r="A3" s="111" t="s">
        <v>50</v>
      </c>
      <c r="B3" s="110">
        <v>2</v>
      </c>
      <c r="C3" s="110">
        <v>1</v>
      </c>
      <c r="D3" s="110">
        <v>0</v>
      </c>
      <c r="E3" s="110">
        <v>1</v>
      </c>
      <c r="F3" s="110">
        <v>0</v>
      </c>
      <c r="G3" s="110">
        <v>0</v>
      </c>
      <c r="H3" s="110">
        <v>600</v>
      </c>
    </row>
    <row r="4" spans="1:8" x14ac:dyDescent="0.2">
      <c r="A4" s="111" t="s">
        <v>54</v>
      </c>
      <c r="B4" s="110">
        <v>3</v>
      </c>
      <c r="C4" s="110">
        <v>1</v>
      </c>
      <c r="D4" s="110">
        <v>1</v>
      </c>
      <c r="E4" s="110">
        <v>0</v>
      </c>
      <c r="F4" s="110">
        <v>0</v>
      </c>
      <c r="G4" s="110">
        <v>0</v>
      </c>
      <c r="H4" s="110">
        <v>800</v>
      </c>
    </row>
    <row r="5" spans="1:8" x14ac:dyDescent="0.2">
      <c r="A5" s="111" t="s">
        <v>58</v>
      </c>
      <c r="B5" s="110">
        <v>4</v>
      </c>
      <c r="C5" s="110">
        <v>1</v>
      </c>
      <c r="D5" s="110">
        <v>1</v>
      </c>
      <c r="E5" s="110">
        <v>1</v>
      </c>
      <c r="F5" s="110">
        <v>0</v>
      </c>
      <c r="G5" s="110">
        <v>0</v>
      </c>
      <c r="H5" s="110">
        <v>600</v>
      </c>
    </row>
    <row r="6" spans="1:8" x14ac:dyDescent="0.2">
      <c r="A6" s="111" t="s">
        <v>62</v>
      </c>
      <c r="B6" s="110">
        <v>5</v>
      </c>
      <c r="C6" s="110">
        <v>2</v>
      </c>
      <c r="D6" s="110">
        <v>0</v>
      </c>
      <c r="E6" s="110">
        <v>0</v>
      </c>
      <c r="F6" s="110">
        <v>0</v>
      </c>
      <c r="G6" s="110">
        <v>0</v>
      </c>
      <c r="H6" s="110">
        <v>1600</v>
      </c>
    </row>
    <row r="7" spans="1:8" x14ac:dyDescent="0.2">
      <c r="A7" s="111" t="s">
        <v>66</v>
      </c>
      <c r="B7" s="110">
        <v>6</v>
      </c>
      <c r="C7" s="110">
        <v>2</v>
      </c>
      <c r="D7" s="110">
        <v>0</v>
      </c>
      <c r="E7" s="110">
        <v>1</v>
      </c>
      <c r="F7" s="110">
        <v>0</v>
      </c>
      <c r="G7" s="110">
        <v>0</v>
      </c>
      <c r="H7" s="110">
        <v>1200</v>
      </c>
    </row>
    <row r="8" spans="1:8" x14ac:dyDescent="0.2">
      <c r="A8" s="111" t="s">
        <v>70</v>
      </c>
      <c r="B8" s="110">
        <v>7</v>
      </c>
      <c r="C8" s="110">
        <v>2</v>
      </c>
      <c r="D8" s="110">
        <v>1</v>
      </c>
      <c r="E8" s="110">
        <v>0</v>
      </c>
      <c r="F8" s="110">
        <v>0</v>
      </c>
      <c r="G8" s="110">
        <v>0</v>
      </c>
      <c r="H8" s="110">
        <v>1500</v>
      </c>
    </row>
    <row r="9" spans="1:8" x14ac:dyDescent="0.2">
      <c r="A9" s="111" t="s">
        <v>74</v>
      </c>
      <c r="B9" s="110">
        <v>8</v>
      </c>
      <c r="C9" s="110">
        <v>2</v>
      </c>
      <c r="D9" s="110">
        <v>1</v>
      </c>
      <c r="E9" s="110">
        <v>1</v>
      </c>
      <c r="F9" s="110">
        <v>0</v>
      </c>
      <c r="G9" s="110">
        <v>0</v>
      </c>
      <c r="H9" s="110">
        <v>1200</v>
      </c>
    </row>
    <row r="10" spans="1:8" x14ac:dyDescent="0.2">
      <c r="A10" s="111" t="s">
        <v>78</v>
      </c>
      <c r="B10" s="110">
        <v>9</v>
      </c>
      <c r="C10" s="110">
        <v>3</v>
      </c>
      <c r="D10" s="110">
        <v>0</v>
      </c>
      <c r="E10" s="110">
        <v>0</v>
      </c>
      <c r="F10" s="110">
        <v>0</v>
      </c>
      <c r="G10" s="110">
        <v>0</v>
      </c>
      <c r="H10" s="110">
        <v>2250</v>
      </c>
    </row>
    <row r="11" spans="1:8" x14ac:dyDescent="0.2">
      <c r="A11" s="111" t="s">
        <v>82</v>
      </c>
      <c r="B11" s="110">
        <v>10</v>
      </c>
      <c r="C11" s="110">
        <v>3</v>
      </c>
      <c r="D11" s="110">
        <v>0</v>
      </c>
      <c r="E11" s="110">
        <v>1</v>
      </c>
      <c r="F11" s="110">
        <v>0</v>
      </c>
      <c r="G11" s="110">
        <v>0</v>
      </c>
      <c r="H11" s="110">
        <v>1800</v>
      </c>
    </row>
    <row r="12" spans="1:8" x14ac:dyDescent="0.2">
      <c r="A12" s="111" t="s">
        <v>86</v>
      </c>
      <c r="B12" s="110">
        <v>11</v>
      </c>
      <c r="C12" s="110">
        <v>3</v>
      </c>
      <c r="D12" s="110">
        <v>1</v>
      </c>
      <c r="E12" s="110">
        <v>0</v>
      </c>
      <c r="F12" s="110">
        <v>0</v>
      </c>
      <c r="G12" s="110">
        <v>0</v>
      </c>
      <c r="H12" s="110">
        <v>2100</v>
      </c>
    </row>
    <row r="13" spans="1:8" x14ac:dyDescent="0.2">
      <c r="A13" s="111" t="s">
        <v>90</v>
      </c>
      <c r="B13" s="110">
        <v>12</v>
      </c>
      <c r="C13" s="110">
        <v>3</v>
      </c>
      <c r="D13" s="110">
        <v>1</v>
      </c>
      <c r="E13" s="110">
        <v>1</v>
      </c>
      <c r="F13" s="110">
        <v>0</v>
      </c>
      <c r="G13" s="110">
        <v>0</v>
      </c>
      <c r="H13" s="110">
        <v>1800</v>
      </c>
    </row>
    <row r="14" spans="1:8" x14ac:dyDescent="0.2">
      <c r="A14" s="111" t="s">
        <v>94</v>
      </c>
      <c r="B14" s="110">
        <v>13</v>
      </c>
      <c r="C14" s="110">
        <v>4</v>
      </c>
      <c r="D14" s="110">
        <v>0</v>
      </c>
      <c r="E14" s="110">
        <v>0</v>
      </c>
      <c r="F14" s="110">
        <v>0</v>
      </c>
      <c r="G14" s="110">
        <v>0</v>
      </c>
      <c r="H14" s="110">
        <v>2800</v>
      </c>
    </row>
    <row r="15" spans="1:8" x14ac:dyDescent="0.2">
      <c r="A15" s="111" t="s">
        <v>98</v>
      </c>
      <c r="B15" s="110">
        <v>14</v>
      </c>
      <c r="C15" s="110">
        <v>4</v>
      </c>
      <c r="D15" s="110">
        <v>0</v>
      </c>
      <c r="E15" s="110">
        <v>1</v>
      </c>
      <c r="F15" s="110">
        <v>0</v>
      </c>
      <c r="G15" s="110">
        <v>0</v>
      </c>
      <c r="H15" s="110">
        <v>2400</v>
      </c>
    </row>
    <row r="16" spans="1:8" x14ac:dyDescent="0.2">
      <c r="A16" s="111" t="s">
        <v>102</v>
      </c>
      <c r="B16" s="110">
        <v>15</v>
      </c>
      <c r="C16" s="110">
        <v>4</v>
      </c>
      <c r="D16" s="110">
        <v>1</v>
      </c>
      <c r="E16" s="110">
        <v>0</v>
      </c>
      <c r="F16" s="110">
        <v>0</v>
      </c>
      <c r="G16" s="110">
        <v>0</v>
      </c>
      <c r="H16" s="110">
        <v>2800</v>
      </c>
    </row>
    <row r="17" spans="1:8" x14ac:dyDescent="0.2">
      <c r="A17" s="111" t="s">
        <v>106</v>
      </c>
      <c r="B17" s="110">
        <v>16</v>
      </c>
      <c r="C17" s="110">
        <v>4</v>
      </c>
      <c r="D17" s="110">
        <v>1</v>
      </c>
      <c r="E17" s="110">
        <v>1</v>
      </c>
      <c r="F17" s="110">
        <v>0</v>
      </c>
      <c r="G17" s="110">
        <v>0</v>
      </c>
      <c r="H17" s="110">
        <v>2400</v>
      </c>
    </row>
    <row r="18" spans="1:8" x14ac:dyDescent="0.2">
      <c r="A18" s="111" t="s">
        <v>47</v>
      </c>
      <c r="B18" s="110">
        <v>17</v>
      </c>
      <c r="C18" s="110">
        <v>1</v>
      </c>
      <c r="D18" s="110">
        <v>0</v>
      </c>
      <c r="E18" s="110">
        <v>0</v>
      </c>
      <c r="F18" s="110">
        <v>0</v>
      </c>
      <c r="G18" s="110">
        <v>1</v>
      </c>
      <c r="H18" s="110">
        <v>850</v>
      </c>
    </row>
    <row r="19" spans="1:8" x14ac:dyDescent="0.2">
      <c r="A19" s="111" t="s">
        <v>48</v>
      </c>
      <c r="B19" s="110">
        <v>18</v>
      </c>
      <c r="C19" s="110">
        <v>1</v>
      </c>
      <c r="D19" s="110">
        <v>0</v>
      </c>
      <c r="E19" s="110">
        <v>0</v>
      </c>
      <c r="F19" s="110">
        <v>2</v>
      </c>
      <c r="G19" s="110">
        <v>1</v>
      </c>
      <c r="H19" s="110">
        <v>800</v>
      </c>
    </row>
    <row r="20" spans="1:8" x14ac:dyDescent="0.2">
      <c r="A20" s="111" t="s">
        <v>49</v>
      </c>
      <c r="B20" s="110">
        <v>19</v>
      </c>
      <c r="C20" s="110">
        <v>1</v>
      </c>
      <c r="D20" s="110">
        <v>0</v>
      </c>
      <c r="E20" s="110">
        <v>0</v>
      </c>
      <c r="F20" s="110">
        <v>3</v>
      </c>
      <c r="G20" s="110">
        <v>1</v>
      </c>
      <c r="H20" s="110">
        <v>750</v>
      </c>
    </row>
    <row r="21" spans="1:8" x14ac:dyDescent="0.2">
      <c r="A21" s="111" t="s">
        <v>110</v>
      </c>
      <c r="B21" s="110">
        <v>20</v>
      </c>
      <c r="C21" s="110">
        <v>1</v>
      </c>
      <c r="D21" s="110">
        <v>0</v>
      </c>
      <c r="E21" s="110">
        <v>0</v>
      </c>
      <c r="F21" s="110">
        <v>4</v>
      </c>
      <c r="G21" s="110">
        <v>1</v>
      </c>
      <c r="H21" s="110">
        <v>700</v>
      </c>
    </row>
    <row r="22" spans="1:8" x14ac:dyDescent="0.2">
      <c r="A22" s="111" t="s">
        <v>143</v>
      </c>
      <c r="B22" s="110">
        <v>21</v>
      </c>
      <c r="C22" s="110">
        <v>1</v>
      </c>
      <c r="D22" s="110">
        <v>0</v>
      </c>
      <c r="E22" s="110">
        <v>0</v>
      </c>
      <c r="F22" s="110">
        <v>5</v>
      </c>
      <c r="G22" s="110">
        <v>1</v>
      </c>
      <c r="H22" s="110">
        <v>670</v>
      </c>
    </row>
    <row r="23" spans="1:8" x14ac:dyDescent="0.2">
      <c r="A23" s="111" t="s">
        <v>51</v>
      </c>
      <c r="B23" s="110">
        <v>22</v>
      </c>
      <c r="C23" s="110">
        <v>1</v>
      </c>
      <c r="D23" s="110">
        <v>0</v>
      </c>
      <c r="E23" s="110">
        <v>1</v>
      </c>
      <c r="F23" s="110">
        <v>0</v>
      </c>
      <c r="G23" s="110">
        <v>1</v>
      </c>
      <c r="H23" s="110">
        <v>600</v>
      </c>
    </row>
    <row r="24" spans="1:8" x14ac:dyDescent="0.2">
      <c r="A24" s="111" t="s">
        <v>52</v>
      </c>
      <c r="B24" s="110">
        <v>23</v>
      </c>
      <c r="C24" s="110">
        <v>1</v>
      </c>
      <c r="D24" s="110">
        <v>0</v>
      </c>
      <c r="E24" s="110">
        <v>1</v>
      </c>
      <c r="F24" s="110">
        <v>2</v>
      </c>
      <c r="G24" s="110">
        <v>1</v>
      </c>
      <c r="H24" s="110">
        <v>600</v>
      </c>
    </row>
    <row r="25" spans="1:8" x14ac:dyDescent="0.2">
      <c r="A25" s="111" t="s">
        <v>53</v>
      </c>
      <c r="B25" s="110">
        <v>24</v>
      </c>
      <c r="C25" s="110">
        <v>1</v>
      </c>
      <c r="D25" s="110">
        <v>0</v>
      </c>
      <c r="E25" s="110">
        <v>1</v>
      </c>
      <c r="F25" s="110">
        <v>3</v>
      </c>
      <c r="G25" s="110">
        <v>1</v>
      </c>
      <c r="H25" s="110">
        <v>600</v>
      </c>
    </row>
    <row r="26" spans="1:8" x14ac:dyDescent="0.2">
      <c r="A26" s="111" t="s">
        <v>111</v>
      </c>
      <c r="B26" s="110">
        <v>25</v>
      </c>
      <c r="C26" s="110">
        <v>1</v>
      </c>
      <c r="D26" s="110">
        <v>0</v>
      </c>
      <c r="E26" s="110">
        <v>1</v>
      </c>
      <c r="F26" s="110">
        <v>4</v>
      </c>
      <c r="G26" s="110">
        <v>1</v>
      </c>
      <c r="H26" s="110">
        <v>600</v>
      </c>
    </row>
    <row r="27" spans="1:8" x14ac:dyDescent="0.2">
      <c r="A27" s="111" t="s">
        <v>144</v>
      </c>
      <c r="B27" s="110">
        <v>26</v>
      </c>
      <c r="C27" s="110">
        <v>1</v>
      </c>
      <c r="D27" s="110">
        <v>0</v>
      </c>
      <c r="E27" s="110">
        <v>1</v>
      </c>
      <c r="F27" s="110">
        <v>5</v>
      </c>
      <c r="G27" s="110">
        <v>1</v>
      </c>
      <c r="H27" s="110">
        <v>600</v>
      </c>
    </row>
    <row r="28" spans="1:8" x14ac:dyDescent="0.2">
      <c r="A28" s="111" t="s">
        <v>55</v>
      </c>
      <c r="B28" s="110">
        <v>27</v>
      </c>
      <c r="C28" s="110">
        <v>1</v>
      </c>
      <c r="D28" s="110">
        <v>1</v>
      </c>
      <c r="E28" s="110">
        <v>0</v>
      </c>
      <c r="F28" s="110">
        <v>0</v>
      </c>
      <c r="G28" s="110">
        <v>1</v>
      </c>
      <c r="H28" s="110">
        <v>800</v>
      </c>
    </row>
    <row r="29" spans="1:8" x14ac:dyDescent="0.2">
      <c r="A29" s="111" t="s">
        <v>56</v>
      </c>
      <c r="B29" s="110">
        <v>28</v>
      </c>
      <c r="C29" s="110">
        <v>1</v>
      </c>
      <c r="D29" s="110">
        <v>1</v>
      </c>
      <c r="E29" s="110">
        <v>0</v>
      </c>
      <c r="F29" s="110">
        <v>2</v>
      </c>
      <c r="G29" s="110">
        <v>1</v>
      </c>
      <c r="H29" s="110">
        <v>800</v>
      </c>
    </row>
    <row r="30" spans="1:8" x14ac:dyDescent="0.2">
      <c r="A30" s="111" t="s">
        <v>57</v>
      </c>
      <c r="B30" s="110">
        <v>29</v>
      </c>
      <c r="C30" s="110">
        <v>1</v>
      </c>
      <c r="D30" s="110">
        <v>1</v>
      </c>
      <c r="E30" s="110">
        <v>0</v>
      </c>
      <c r="F30" s="110">
        <v>3</v>
      </c>
      <c r="G30" s="110">
        <v>1</v>
      </c>
      <c r="H30" s="110">
        <v>750</v>
      </c>
    </row>
    <row r="31" spans="1:8" x14ac:dyDescent="0.2">
      <c r="A31" s="111" t="s">
        <v>112</v>
      </c>
      <c r="B31" s="110">
        <v>30</v>
      </c>
      <c r="C31" s="110">
        <v>1</v>
      </c>
      <c r="D31" s="110">
        <v>1</v>
      </c>
      <c r="E31" s="110">
        <v>0</v>
      </c>
      <c r="F31" s="110">
        <v>4</v>
      </c>
      <c r="G31" s="110">
        <v>1</v>
      </c>
      <c r="H31" s="110">
        <v>700</v>
      </c>
    </row>
    <row r="32" spans="1:8" x14ac:dyDescent="0.2">
      <c r="A32" s="111" t="s">
        <v>145</v>
      </c>
      <c r="B32" s="110">
        <v>31</v>
      </c>
      <c r="C32" s="110">
        <v>1</v>
      </c>
      <c r="D32" s="110">
        <v>1</v>
      </c>
      <c r="E32" s="110">
        <v>0</v>
      </c>
      <c r="F32" s="110">
        <v>5</v>
      </c>
      <c r="G32" s="110">
        <v>1</v>
      </c>
      <c r="H32" s="110">
        <v>670</v>
      </c>
    </row>
    <row r="33" spans="1:8" x14ac:dyDescent="0.2">
      <c r="A33" s="111" t="s">
        <v>59</v>
      </c>
      <c r="B33" s="110">
        <v>32</v>
      </c>
      <c r="C33" s="110">
        <v>1</v>
      </c>
      <c r="D33" s="110">
        <v>1</v>
      </c>
      <c r="E33" s="110">
        <v>1</v>
      </c>
      <c r="F33" s="110">
        <v>0</v>
      </c>
      <c r="G33" s="110">
        <v>1</v>
      </c>
      <c r="H33" s="110">
        <v>600</v>
      </c>
    </row>
    <row r="34" spans="1:8" x14ac:dyDescent="0.2">
      <c r="A34" s="111" t="s">
        <v>60</v>
      </c>
      <c r="B34" s="110">
        <v>33</v>
      </c>
      <c r="C34" s="110">
        <v>1</v>
      </c>
      <c r="D34" s="110">
        <v>1</v>
      </c>
      <c r="E34" s="110">
        <v>1</v>
      </c>
      <c r="F34" s="110">
        <v>2</v>
      </c>
      <c r="G34" s="110">
        <v>1</v>
      </c>
      <c r="H34" s="110">
        <v>600</v>
      </c>
    </row>
    <row r="35" spans="1:8" x14ac:dyDescent="0.2">
      <c r="A35" s="111" t="s">
        <v>61</v>
      </c>
      <c r="B35" s="110">
        <v>34</v>
      </c>
      <c r="C35" s="110">
        <v>1</v>
      </c>
      <c r="D35" s="110">
        <v>1</v>
      </c>
      <c r="E35" s="110">
        <v>1</v>
      </c>
      <c r="F35" s="110">
        <v>3</v>
      </c>
      <c r="G35" s="110">
        <v>1</v>
      </c>
      <c r="H35" s="110">
        <v>600</v>
      </c>
    </row>
    <row r="36" spans="1:8" x14ac:dyDescent="0.2">
      <c r="A36" s="111" t="s">
        <v>113</v>
      </c>
      <c r="B36" s="110">
        <v>35</v>
      </c>
      <c r="C36" s="110">
        <v>1</v>
      </c>
      <c r="D36" s="110">
        <v>1</v>
      </c>
      <c r="E36" s="110">
        <v>1</v>
      </c>
      <c r="F36" s="110">
        <v>4</v>
      </c>
      <c r="G36" s="110">
        <v>1</v>
      </c>
      <c r="H36" s="110">
        <v>600</v>
      </c>
    </row>
    <row r="37" spans="1:8" x14ac:dyDescent="0.2">
      <c r="A37" s="111" t="s">
        <v>146</v>
      </c>
      <c r="B37" s="110">
        <v>36</v>
      </c>
      <c r="C37" s="110">
        <v>1</v>
      </c>
      <c r="D37" s="110">
        <v>1</v>
      </c>
      <c r="E37" s="110">
        <v>1</v>
      </c>
      <c r="F37" s="110">
        <v>5</v>
      </c>
      <c r="G37" s="110">
        <v>1</v>
      </c>
      <c r="H37" s="110">
        <v>600</v>
      </c>
    </row>
    <row r="38" spans="1:8" x14ac:dyDescent="0.2">
      <c r="A38" s="111" t="s">
        <v>63</v>
      </c>
      <c r="B38" s="110">
        <v>37</v>
      </c>
      <c r="C38" s="110">
        <v>2</v>
      </c>
      <c r="D38" s="110">
        <v>0</v>
      </c>
      <c r="E38" s="110">
        <v>0</v>
      </c>
      <c r="F38" s="110">
        <v>0</v>
      </c>
      <c r="G38" s="110">
        <v>1</v>
      </c>
      <c r="H38" s="110">
        <v>1600</v>
      </c>
    </row>
    <row r="39" spans="1:8" x14ac:dyDescent="0.2">
      <c r="A39" s="111" t="s">
        <v>64</v>
      </c>
      <c r="B39" s="110">
        <v>38</v>
      </c>
      <c r="C39" s="110">
        <v>2</v>
      </c>
      <c r="D39" s="110">
        <v>0</v>
      </c>
      <c r="E39" s="110">
        <v>0</v>
      </c>
      <c r="F39" s="110">
        <v>2</v>
      </c>
      <c r="G39" s="110">
        <v>1</v>
      </c>
      <c r="H39" s="110">
        <v>1600</v>
      </c>
    </row>
    <row r="40" spans="1:8" x14ac:dyDescent="0.2">
      <c r="A40" s="111" t="s">
        <v>65</v>
      </c>
      <c r="B40" s="110">
        <v>39</v>
      </c>
      <c r="C40" s="110">
        <v>2</v>
      </c>
      <c r="D40" s="110">
        <v>0</v>
      </c>
      <c r="E40" s="110">
        <v>0</v>
      </c>
      <c r="F40" s="110">
        <v>3</v>
      </c>
      <c r="G40" s="110">
        <v>1</v>
      </c>
      <c r="H40" s="110">
        <v>1500</v>
      </c>
    </row>
    <row r="41" spans="1:8" x14ac:dyDescent="0.2">
      <c r="A41" s="111" t="s">
        <v>114</v>
      </c>
      <c r="B41" s="110">
        <v>40</v>
      </c>
      <c r="C41" s="110">
        <v>2</v>
      </c>
      <c r="D41" s="110">
        <v>0</v>
      </c>
      <c r="E41" s="110">
        <v>0</v>
      </c>
      <c r="F41" s="110">
        <v>4</v>
      </c>
      <c r="G41" s="110">
        <v>1</v>
      </c>
      <c r="H41" s="110">
        <v>1400</v>
      </c>
    </row>
    <row r="42" spans="1:8" x14ac:dyDescent="0.2">
      <c r="A42" s="111" t="s">
        <v>147</v>
      </c>
      <c r="B42" s="110">
        <v>41</v>
      </c>
      <c r="C42" s="110">
        <v>2</v>
      </c>
      <c r="D42" s="110">
        <v>0</v>
      </c>
      <c r="E42" s="110">
        <v>0</v>
      </c>
      <c r="F42" s="110">
        <v>5</v>
      </c>
      <c r="G42" s="110">
        <v>1</v>
      </c>
      <c r="H42" s="110">
        <v>1340</v>
      </c>
    </row>
    <row r="43" spans="1:8" x14ac:dyDescent="0.2">
      <c r="A43" s="111" t="s">
        <v>67</v>
      </c>
      <c r="B43" s="110">
        <v>42</v>
      </c>
      <c r="C43" s="110">
        <v>2</v>
      </c>
      <c r="D43" s="110">
        <v>0</v>
      </c>
      <c r="E43" s="110">
        <v>1</v>
      </c>
      <c r="F43" s="110">
        <v>0</v>
      </c>
      <c r="G43" s="110">
        <v>1</v>
      </c>
      <c r="H43" s="110">
        <v>1200</v>
      </c>
    </row>
    <row r="44" spans="1:8" x14ac:dyDescent="0.2">
      <c r="A44" s="111" t="s">
        <v>68</v>
      </c>
      <c r="B44" s="110">
        <v>43</v>
      </c>
      <c r="C44" s="110">
        <v>2</v>
      </c>
      <c r="D44" s="110">
        <v>0</v>
      </c>
      <c r="E44" s="110">
        <v>1</v>
      </c>
      <c r="F44" s="110">
        <v>2</v>
      </c>
      <c r="G44" s="110">
        <v>1</v>
      </c>
      <c r="H44" s="110">
        <v>1200</v>
      </c>
    </row>
    <row r="45" spans="1:8" x14ac:dyDescent="0.2">
      <c r="A45" s="111" t="s">
        <v>69</v>
      </c>
      <c r="B45" s="110">
        <v>44</v>
      </c>
      <c r="C45" s="110">
        <v>2</v>
      </c>
      <c r="D45" s="110">
        <v>0</v>
      </c>
      <c r="E45" s="110">
        <v>1</v>
      </c>
      <c r="F45" s="110">
        <v>3</v>
      </c>
      <c r="G45" s="110">
        <v>1</v>
      </c>
      <c r="H45" s="110">
        <v>1200</v>
      </c>
    </row>
    <row r="46" spans="1:8" x14ac:dyDescent="0.2">
      <c r="A46" s="111" t="s">
        <v>115</v>
      </c>
      <c r="B46" s="110">
        <v>45</v>
      </c>
      <c r="C46" s="110">
        <v>2</v>
      </c>
      <c r="D46" s="110">
        <v>0</v>
      </c>
      <c r="E46" s="110">
        <v>1</v>
      </c>
      <c r="F46" s="110">
        <v>4</v>
      </c>
      <c r="G46" s="110">
        <v>1</v>
      </c>
      <c r="H46" s="110">
        <v>1200</v>
      </c>
    </row>
    <row r="47" spans="1:8" x14ac:dyDescent="0.2">
      <c r="A47" s="111" t="s">
        <v>148</v>
      </c>
      <c r="B47" s="110">
        <v>46</v>
      </c>
      <c r="C47" s="110">
        <v>2</v>
      </c>
      <c r="D47" s="110">
        <v>0</v>
      </c>
      <c r="E47" s="110">
        <v>1</v>
      </c>
      <c r="F47" s="110">
        <v>5</v>
      </c>
      <c r="G47" s="110">
        <v>1</v>
      </c>
      <c r="H47" s="110">
        <v>1200</v>
      </c>
    </row>
    <row r="48" spans="1:8" x14ac:dyDescent="0.2">
      <c r="A48" s="111" t="s">
        <v>71</v>
      </c>
      <c r="B48" s="110">
        <v>47</v>
      </c>
      <c r="C48" s="112">
        <v>2</v>
      </c>
      <c r="D48" s="112">
        <v>1</v>
      </c>
      <c r="E48" s="112">
        <v>0</v>
      </c>
      <c r="F48" s="112">
        <v>0</v>
      </c>
      <c r="G48" s="112">
        <v>1</v>
      </c>
      <c r="H48" s="112">
        <v>1500</v>
      </c>
    </row>
    <row r="49" spans="1:8" x14ac:dyDescent="0.2">
      <c r="A49" s="111" t="s">
        <v>72</v>
      </c>
      <c r="B49" s="110">
        <v>48</v>
      </c>
      <c r="C49" s="110">
        <v>2</v>
      </c>
      <c r="D49" s="110">
        <v>1</v>
      </c>
      <c r="E49" s="110">
        <v>0</v>
      </c>
      <c r="F49" s="110">
        <v>2</v>
      </c>
      <c r="G49" s="110">
        <v>1</v>
      </c>
      <c r="H49" s="110">
        <v>1500</v>
      </c>
    </row>
    <row r="50" spans="1:8" x14ac:dyDescent="0.2">
      <c r="A50" s="111" t="s">
        <v>73</v>
      </c>
      <c r="B50" s="110">
        <v>49</v>
      </c>
      <c r="C50" s="110">
        <v>2</v>
      </c>
      <c r="D50" s="110">
        <v>1</v>
      </c>
      <c r="E50" s="110">
        <v>0</v>
      </c>
      <c r="F50" s="110">
        <v>3</v>
      </c>
      <c r="G50" s="110">
        <v>1</v>
      </c>
      <c r="H50" s="110">
        <v>1500</v>
      </c>
    </row>
    <row r="51" spans="1:8" x14ac:dyDescent="0.2">
      <c r="A51" s="111" t="s">
        <v>116</v>
      </c>
      <c r="B51" s="110">
        <v>50</v>
      </c>
      <c r="C51" s="110">
        <v>2</v>
      </c>
      <c r="D51" s="110">
        <v>1</v>
      </c>
      <c r="E51" s="110">
        <v>0</v>
      </c>
      <c r="F51" s="110">
        <v>4</v>
      </c>
      <c r="G51" s="110">
        <v>1</v>
      </c>
      <c r="H51" s="110">
        <v>1400</v>
      </c>
    </row>
    <row r="52" spans="1:8" x14ac:dyDescent="0.2">
      <c r="A52" s="111" t="s">
        <v>149</v>
      </c>
      <c r="B52" s="110">
        <v>51</v>
      </c>
      <c r="C52" s="110">
        <v>2</v>
      </c>
      <c r="D52" s="110">
        <v>1</v>
      </c>
      <c r="E52" s="110">
        <v>0</v>
      </c>
      <c r="F52" s="110">
        <v>5</v>
      </c>
      <c r="G52" s="110">
        <v>1</v>
      </c>
      <c r="H52" s="110">
        <v>1340</v>
      </c>
    </row>
    <row r="53" spans="1:8" x14ac:dyDescent="0.2">
      <c r="A53" s="111" t="s">
        <v>75</v>
      </c>
      <c r="B53" s="110">
        <v>52</v>
      </c>
      <c r="C53" s="110">
        <v>2</v>
      </c>
      <c r="D53" s="110">
        <v>1</v>
      </c>
      <c r="E53" s="110">
        <v>1</v>
      </c>
      <c r="F53" s="110">
        <v>0</v>
      </c>
      <c r="G53" s="110">
        <v>1</v>
      </c>
      <c r="H53" s="110">
        <v>1200</v>
      </c>
    </row>
    <row r="54" spans="1:8" x14ac:dyDescent="0.2">
      <c r="A54" s="111" t="s">
        <v>76</v>
      </c>
      <c r="B54" s="110">
        <v>53</v>
      </c>
      <c r="C54" s="110">
        <v>2</v>
      </c>
      <c r="D54" s="110">
        <v>1</v>
      </c>
      <c r="E54" s="110">
        <v>1</v>
      </c>
      <c r="F54" s="110">
        <v>2</v>
      </c>
      <c r="G54" s="110">
        <v>1</v>
      </c>
      <c r="H54" s="110">
        <v>1200</v>
      </c>
    </row>
    <row r="55" spans="1:8" x14ac:dyDescent="0.2">
      <c r="A55" s="111" t="s">
        <v>77</v>
      </c>
      <c r="B55" s="110">
        <v>54</v>
      </c>
      <c r="C55" s="110">
        <v>2</v>
      </c>
      <c r="D55" s="110">
        <v>1</v>
      </c>
      <c r="E55" s="110">
        <v>1</v>
      </c>
      <c r="F55" s="110">
        <v>3</v>
      </c>
      <c r="G55" s="110">
        <v>1</v>
      </c>
      <c r="H55" s="110">
        <v>1200</v>
      </c>
    </row>
    <row r="56" spans="1:8" x14ac:dyDescent="0.2">
      <c r="A56" s="111" t="s">
        <v>117</v>
      </c>
      <c r="B56" s="110">
        <v>55</v>
      </c>
      <c r="C56" s="110">
        <v>2</v>
      </c>
      <c r="D56" s="110">
        <v>1</v>
      </c>
      <c r="E56" s="110">
        <v>1</v>
      </c>
      <c r="F56" s="110">
        <v>4</v>
      </c>
      <c r="G56" s="110">
        <v>1</v>
      </c>
      <c r="H56" s="110">
        <v>1200</v>
      </c>
    </row>
    <row r="57" spans="1:8" x14ac:dyDescent="0.2">
      <c r="A57" s="111" t="s">
        <v>150</v>
      </c>
      <c r="B57" s="110">
        <v>56</v>
      </c>
      <c r="C57" s="110">
        <v>2</v>
      </c>
      <c r="D57" s="110">
        <v>1</v>
      </c>
      <c r="E57" s="110">
        <v>1</v>
      </c>
      <c r="F57" s="110">
        <v>5</v>
      </c>
      <c r="G57" s="110">
        <v>1</v>
      </c>
      <c r="H57" s="110">
        <v>1200</v>
      </c>
    </row>
    <row r="58" spans="1:8" x14ac:dyDescent="0.2">
      <c r="A58" s="111" t="s">
        <v>79</v>
      </c>
      <c r="B58" s="110">
        <v>57</v>
      </c>
      <c r="C58" s="110">
        <v>3</v>
      </c>
      <c r="D58" s="110">
        <v>0</v>
      </c>
      <c r="E58" s="110">
        <v>0</v>
      </c>
      <c r="F58" s="110">
        <v>0</v>
      </c>
      <c r="G58" s="110">
        <v>1</v>
      </c>
      <c r="H58" s="110">
        <v>2250</v>
      </c>
    </row>
    <row r="59" spans="1:8" x14ac:dyDescent="0.2">
      <c r="A59" s="111" t="s">
        <v>80</v>
      </c>
      <c r="B59" s="110">
        <v>58</v>
      </c>
      <c r="C59" s="110">
        <v>3</v>
      </c>
      <c r="D59" s="110">
        <v>0</v>
      </c>
      <c r="E59" s="110">
        <v>0</v>
      </c>
      <c r="F59" s="110">
        <v>2</v>
      </c>
      <c r="G59" s="110">
        <v>1</v>
      </c>
      <c r="H59" s="110">
        <v>2250</v>
      </c>
    </row>
    <row r="60" spans="1:8" x14ac:dyDescent="0.2">
      <c r="A60" s="111" t="s">
        <v>81</v>
      </c>
      <c r="B60" s="110">
        <v>59</v>
      </c>
      <c r="C60" s="110">
        <v>3</v>
      </c>
      <c r="D60" s="110">
        <v>0</v>
      </c>
      <c r="E60" s="110">
        <v>0</v>
      </c>
      <c r="F60" s="110">
        <v>3</v>
      </c>
      <c r="G60" s="110">
        <v>1</v>
      </c>
      <c r="H60" s="110">
        <v>2250</v>
      </c>
    </row>
    <row r="61" spans="1:8" x14ac:dyDescent="0.2">
      <c r="A61" s="111" t="s">
        <v>118</v>
      </c>
      <c r="B61" s="110">
        <v>60</v>
      </c>
      <c r="C61" s="110">
        <v>3</v>
      </c>
      <c r="D61" s="110">
        <v>0</v>
      </c>
      <c r="E61" s="110">
        <v>0</v>
      </c>
      <c r="F61" s="110">
        <v>4</v>
      </c>
      <c r="G61" s="110">
        <v>1</v>
      </c>
      <c r="H61" s="110">
        <v>2100</v>
      </c>
    </row>
    <row r="62" spans="1:8" x14ac:dyDescent="0.2">
      <c r="A62" s="111" t="s">
        <v>151</v>
      </c>
      <c r="B62" s="110">
        <v>61</v>
      </c>
      <c r="C62" s="110">
        <v>3</v>
      </c>
      <c r="D62" s="110">
        <v>0</v>
      </c>
      <c r="E62" s="110">
        <v>0</v>
      </c>
      <c r="F62" s="110">
        <v>5</v>
      </c>
      <c r="G62" s="110">
        <v>1</v>
      </c>
      <c r="H62" s="110">
        <v>2010</v>
      </c>
    </row>
    <row r="63" spans="1:8" x14ac:dyDescent="0.2">
      <c r="A63" s="111" t="s">
        <v>83</v>
      </c>
      <c r="B63" s="110">
        <v>62</v>
      </c>
      <c r="C63" s="110">
        <v>3</v>
      </c>
      <c r="D63" s="110">
        <v>0</v>
      </c>
      <c r="E63" s="110">
        <v>1</v>
      </c>
      <c r="F63" s="110">
        <v>0</v>
      </c>
      <c r="G63" s="110">
        <v>1</v>
      </c>
      <c r="H63" s="110">
        <v>1800</v>
      </c>
    </row>
    <row r="64" spans="1:8" x14ac:dyDescent="0.2">
      <c r="A64" s="111" t="s">
        <v>84</v>
      </c>
      <c r="B64" s="110">
        <v>63</v>
      </c>
      <c r="C64" s="110">
        <v>3</v>
      </c>
      <c r="D64" s="110">
        <v>0</v>
      </c>
      <c r="E64" s="110">
        <v>1</v>
      </c>
      <c r="F64" s="110">
        <v>2</v>
      </c>
      <c r="G64" s="110">
        <v>1</v>
      </c>
      <c r="H64" s="110">
        <v>1800</v>
      </c>
    </row>
    <row r="65" spans="1:8" x14ac:dyDescent="0.2">
      <c r="A65" s="111" t="s">
        <v>85</v>
      </c>
      <c r="B65" s="110">
        <v>64</v>
      </c>
      <c r="C65" s="110">
        <v>3</v>
      </c>
      <c r="D65" s="110">
        <v>0</v>
      </c>
      <c r="E65" s="110">
        <v>1</v>
      </c>
      <c r="F65" s="110">
        <v>3</v>
      </c>
      <c r="G65" s="110">
        <v>1</v>
      </c>
      <c r="H65" s="110">
        <v>1800</v>
      </c>
    </row>
    <row r="66" spans="1:8" x14ac:dyDescent="0.2">
      <c r="A66" s="111" t="s">
        <v>119</v>
      </c>
      <c r="B66" s="110">
        <v>65</v>
      </c>
      <c r="C66" s="110">
        <v>3</v>
      </c>
      <c r="D66" s="110">
        <v>0</v>
      </c>
      <c r="E66" s="110">
        <v>1</v>
      </c>
      <c r="F66" s="110">
        <v>4</v>
      </c>
      <c r="G66" s="110">
        <v>1</v>
      </c>
      <c r="H66" s="110">
        <v>1800</v>
      </c>
    </row>
    <row r="67" spans="1:8" x14ac:dyDescent="0.2">
      <c r="A67" s="111" t="s">
        <v>152</v>
      </c>
      <c r="B67" s="110">
        <v>66</v>
      </c>
      <c r="C67" s="110">
        <v>3</v>
      </c>
      <c r="D67" s="110">
        <v>0</v>
      </c>
      <c r="E67" s="110">
        <v>1</v>
      </c>
      <c r="F67" s="110">
        <v>5</v>
      </c>
      <c r="G67" s="110">
        <v>1</v>
      </c>
      <c r="H67" s="110">
        <v>1800</v>
      </c>
    </row>
    <row r="68" spans="1:8" x14ac:dyDescent="0.2">
      <c r="A68" s="111" t="s">
        <v>87</v>
      </c>
      <c r="B68" s="110">
        <v>67</v>
      </c>
      <c r="C68" s="110">
        <v>3</v>
      </c>
      <c r="D68" s="110">
        <v>1</v>
      </c>
      <c r="E68" s="110">
        <v>0</v>
      </c>
      <c r="F68" s="110">
        <v>0</v>
      </c>
      <c r="G68" s="110">
        <v>1</v>
      </c>
      <c r="H68" s="110">
        <v>2100</v>
      </c>
    </row>
    <row r="69" spans="1:8" x14ac:dyDescent="0.2">
      <c r="A69" s="111" t="s">
        <v>88</v>
      </c>
      <c r="B69" s="110">
        <v>68</v>
      </c>
      <c r="C69" s="110">
        <v>3</v>
      </c>
      <c r="D69" s="110">
        <v>1</v>
      </c>
      <c r="E69" s="110">
        <v>0</v>
      </c>
      <c r="F69" s="110">
        <v>2</v>
      </c>
      <c r="G69" s="110">
        <v>1</v>
      </c>
      <c r="H69" s="110">
        <v>2100</v>
      </c>
    </row>
    <row r="70" spans="1:8" x14ac:dyDescent="0.2">
      <c r="A70" s="111" t="s">
        <v>89</v>
      </c>
      <c r="B70" s="110">
        <v>69</v>
      </c>
      <c r="C70" s="110">
        <v>3</v>
      </c>
      <c r="D70" s="110">
        <v>1</v>
      </c>
      <c r="E70" s="110">
        <v>0</v>
      </c>
      <c r="F70" s="110">
        <v>3</v>
      </c>
      <c r="G70" s="110">
        <v>1</v>
      </c>
      <c r="H70" s="110">
        <v>2100</v>
      </c>
    </row>
    <row r="71" spans="1:8" x14ac:dyDescent="0.2">
      <c r="A71" s="111" t="s">
        <v>120</v>
      </c>
      <c r="B71" s="110">
        <v>70</v>
      </c>
      <c r="C71" s="110">
        <v>3</v>
      </c>
      <c r="D71" s="110">
        <v>1</v>
      </c>
      <c r="E71" s="110">
        <v>0</v>
      </c>
      <c r="F71" s="110">
        <v>4</v>
      </c>
      <c r="G71" s="110">
        <v>1</v>
      </c>
      <c r="H71" s="110">
        <v>2100</v>
      </c>
    </row>
    <row r="72" spans="1:8" x14ac:dyDescent="0.2">
      <c r="A72" s="111" t="s">
        <v>153</v>
      </c>
      <c r="B72" s="110">
        <v>71</v>
      </c>
      <c r="C72" s="110">
        <v>3</v>
      </c>
      <c r="D72" s="110">
        <v>1</v>
      </c>
      <c r="E72" s="110">
        <v>0</v>
      </c>
      <c r="F72" s="110">
        <v>5</v>
      </c>
      <c r="G72" s="110">
        <v>1</v>
      </c>
      <c r="H72" s="110">
        <v>2010</v>
      </c>
    </row>
    <row r="73" spans="1:8" x14ac:dyDescent="0.2">
      <c r="A73" s="111" t="s">
        <v>91</v>
      </c>
      <c r="B73" s="110">
        <v>72</v>
      </c>
      <c r="C73" s="110">
        <v>3</v>
      </c>
      <c r="D73" s="110">
        <v>1</v>
      </c>
      <c r="E73" s="110">
        <v>1</v>
      </c>
      <c r="F73" s="110">
        <v>0</v>
      </c>
      <c r="G73" s="110">
        <v>1</v>
      </c>
      <c r="H73" s="110">
        <v>1800</v>
      </c>
    </row>
    <row r="74" spans="1:8" x14ac:dyDescent="0.2">
      <c r="A74" s="111" t="s">
        <v>92</v>
      </c>
      <c r="B74" s="110">
        <v>73</v>
      </c>
      <c r="C74" s="110">
        <v>3</v>
      </c>
      <c r="D74" s="110">
        <v>1</v>
      </c>
      <c r="E74" s="110">
        <v>1</v>
      </c>
      <c r="F74" s="110">
        <v>2</v>
      </c>
      <c r="G74" s="110">
        <v>1</v>
      </c>
      <c r="H74" s="110">
        <v>1800</v>
      </c>
    </row>
    <row r="75" spans="1:8" x14ac:dyDescent="0.2">
      <c r="A75" s="111" t="s">
        <v>93</v>
      </c>
      <c r="B75" s="110">
        <v>74</v>
      </c>
      <c r="C75" s="110">
        <v>3</v>
      </c>
      <c r="D75" s="110">
        <v>1</v>
      </c>
      <c r="E75" s="110">
        <v>1</v>
      </c>
      <c r="F75" s="110">
        <v>3</v>
      </c>
      <c r="G75" s="110">
        <v>1</v>
      </c>
      <c r="H75" s="110">
        <v>1800</v>
      </c>
    </row>
    <row r="76" spans="1:8" x14ac:dyDescent="0.2">
      <c r="A76" s="111" t="s">
        <v>121</v>
      </c>
      <c r="B76" s="110">
        <v>75</v>
      </c>
      <c r="C76" s="110">
        <v>3</v>
      </c>
      <c r="D76" s="110">
        <v>1</v>
      </c>
      <c r="E76" s="110">
        <v>1</v>
      </c>
      <c r="F76" s="110">
        <v>4</v>
      </c>
      <c r="G76" s="110">
        <v>1</v>
      </c>
      <c r="H76" s="110">
        <v>1800</v>
      </c>
    </row>
    <row r="77" spans="1:8" x14ac:dyDescent="0.2">
      <c r="A77" s="111" t="s">
        <v>154</v>
      </c>
      <c r="B77" s="110">
        <v>76</v>
      </c>
      <c r="C77" s="110">
        <v>3</v>
      </c>
      <c r="D77" s="110">
        <v>1</v>
      </c>
      <c r="E77" s="110">
        <v>1</v>
      </c>
      <c r="F77" s="110">
        <v>5</v>
      </c>
      <c r="G77" s="110">
        <v>1</v>
      </c>
      <c r="H77" s="110">
        <v>1800</v>
      </c>
    </row>
    <row r="78" spans="1:8" x14ac:dyDescent="0.2">
      <c r="A78" s="111" t="s">
        <v>95</v>
      </c>
      <c r="B78" s="110">
        <v>77</v>
      </c>
      <c r="C78" s="110">
        <v>4</v>
      </c>
      <c r="D78" s="110">
        <v>0</v>
      </c>
      <c r="E78" s="110">
        <v>0</v>
      </c>
      <c r="F78" s="110">
        <v>0</v>
      </c>
      <c r="G78" s="110">
        <v>1</v>
      </c>
      <c r="H78" s="110">
        <v>2800</v>
      </c>
    </row>
    <row r="79" spans="1:8" x14ac:dyDescent="0.2">
      <c r="A79" s="111" t="s">
        <v>96</v>
      </c>
      <c r="B79" s="110">
        <v>78</v>
      </c>
      <c r="C79" s="110">
        <v>4</v>
      </c>
      <c r="D79" s="110">
        <v>0</v>
      </c>
      <c r="E79" s="110">
        <v>0</v>
      </c>
      <c r="F79" s="110">
        <v>2</v>
      </c>
      <c r="G79" s="110">
        <v>1</v>
      </c>
      <c r="H79" s="110">
        <v>2800</v>
      </c>
    </row>
    <row r="80" spans="1:8" x14ac:dyDescent="0.2">
      <c r="A80" s="111" t="s">
        <v>97</v>
      </c>
      <c r="B80" s="110">
        <v>79</v>
      </c>
      <c r="C80" s="110">
        <v>4</v>
      </c>
      <c r="D80" s="110">
        <v>0</v>
      </c>
      <c r="E80" s="110">
        <v>0</v>
      </c>
      <c r="F80" s="110">
        <v>3</v>
      </c>
      <c r="G80" s="110">
        <v>1</v>
      </c>
      <c r="H80" s="110">
        <v>2800</v>
      </c>
    </row>
    <row r="81" spans="1:8" x14ac:dyDescent="0.2">
      <c r="A81" s="111" t="s">
        <v>122</v>
      </c>
      <c r="B81" s="110">
        <v>80</v>
      </c>
      <c r="C81" s="110">
        <v>4</v>
      </c>
      <c r="D81" s="110">
        <v>0</v>
      </c>
      <c r="E81" s="110">
        <v>0</v>
      </c>
      <c r="F81" s="110">
        <v>4</v>
      </c>
      <c r="G81" s="110">
        <v>1</v>
      </c>
      <c r="H81" s="110">
        <v>2800</v>
      </c>
    </row>
    <row r="82" spans="1:8" x14ac:dyDescent="0.2">
      <c r="A82" s="111" t="s">
        <v>155</v>
      </c>
      <c r="B82" s="110">
        <v>81</v>
      </c>
      <c r="C82" s="110">
        <v>4</v>
      </c>
      <c r="D82" s="110">
        <v>0</v>
      </c>
      <c r="E82" s="110">
        <v>0</v>
      </c>
      <c r="F82" s="110">
        <v>5</v>
      </c>
      <c r="G82" s="110">
        <v>1</v>
      </c>
      <c r="H82" s="110">
        <v>2680</v>
      </c>
    </row>
    <row r="83" spans="1:8" x14ac:dyDescent="0.2">
      <c r="A83" s="111" t="s">
        <v>99</v>
      </c>
      <c r="B83" s="110">
        <v>82</v>
      </c>
      <c r="C83" s="110">
        <v>4</v>
      </c>
      <c r="D83" s="110">
        <v>0</v>
      </c>
      <c r="E83" s="110">
        <v>1</v>
      </c>
      <c r="F83" s="110">
        <v>0</v>
      </c>
      <c r="G83" s="110">
        <v>1</v>
      </c>
      <c r="H83" s="110">
        <v>2400</v>
      </c>
    </row>
    <row r="84" spans="1:8" x14ac:dyDescent="0.2">
      <c r="A84" s="111" t="s">
        <v>100</v>
      </c>
      <c r="B84" s="110">
        <v>83</v>
      </c>
      <c r="C84" s="110">
        <v>4</v>
      </c>
      <c r="D84" s="110">
        <v>0</v>
      </c>
      <c r="E84" s="110">
        <v>1</v>
      </c>
      <c r="F84" s="110">
        <v>2</v>
      </c>
      <c r="G84" s="110">
        <v>1</v>
      </c>
      <c r="H84" s="110">
        <v>2400</v>
      </c>
    </row>
    <row r="85" spans="1:8" x14ac:dyDescent="0.2">
      <c r="A85" s="111" t="s">
        <v>101</v>
      </c>
      <c r="B85" s="110">
        <v>84</v>
      </c>
      <c r="C85" s="110">
        <v>4</v>
      </c>
      <c r="D85" s="110">
        <v>0</v>
      </c>
      <c r="E85" s="110">
        <v>1</v>
      </c>
      <c r="F85" s="110">
        <v>3</v>
      </c>
      <c r="G85" s="110">
        <v>1</v>
      </c>
      <c r="H85" s="110">
        <v>2400</v>
      </c>
    </row>
    <row r="86" spans="1:8" x14ac:dyDescent="0.2">
      <c r="A86" s="111" t="s">
        <v>123</v>
      </c>
      <c r="B86" s="110">
        <v>85</v>
      </c>
      <c r="C86" s="110">
        <v>4</v>
      </c>
      <c r="D86" s="110">
        <v>0</v>
      </c>
      <c r="E86" s="110">
        <v>1</v>
      </c>
      <c r="F86" s="110">
        <v>4</v>
      </c>
      <c r="G86" s="110">
        <v>1</v>
      </c>
      <c r="H86" s="110">
        <v>2400</v>
      </c>
    </row>
    <row r="87" spans="1:8" x14ac:dyDescent="0.2">
      <c r="A87" s="111" t="s">
        <v>156</v>
      </c>
      <c r="B87" s="110">
        <v>86</v>
      </c>
      <c r="C87" s="110">
        <v>4</v>
      </c>
      <c r="D87" s="110">
        <v>0</v>
      </c>
      <c r="E87" s="110">
        <v>1</v>
      </c>
      <c r="F87" s="110">
        <v>5</v>
      </c>
      <c r="G87" s="110">
        <v>1</v>
      </c>
      <c r="H87" s="110">
        <v>2400</v>
      </c>
    </row>
    <row r="88" spans="1:8" x14ac:dyDescent="0.2">
      <c r="A88" s="111" t="s">
        <v>103</v>
      </c>
      <c r="B88" s="110">
        <v>87</v>
      </c>
      <c r="C88" s="110">
        <v>4</v>
      </c>
      <c r="D88" s="110">
        <v>1</v>
      </c>
      <c r="E88" s="110">
        <v>0</v>
      </c>
      <c r="F88" s="110">
        <v>0</v>
      </c>
      <c r="G88" s="110">
        <v>1</v>
      </c>
      <c r="H88" s="110">
        <v>2800</v>
      </c>
    </row>
    <row r="89" spans="1:8" x14ac:dyDescent="0.2">
      <c r="A89" s="111" t="s">
        <v>104</v>
      </c>
      <c r="B89" s="110">
        <v>88</v>
      </c>
      <c r="C89" s="110">
        <v>4</v>
      </c>
      <c r="D89" s="110">
        <v>1</v>
      </c>
      <c r="E89" s="110">
        <v>0</v>
      </c>
      <c r="F89" s="110">
        <v>2</v>
      </c>
      <c r="G89" s="110">
        <v>1</v>
      </c>
      <c r="H89" s="110">
        <v>2800</v>
      </c>
    </row>
    <row r="90" spans="1:8" x14ac:dyDescent="0.2">
      <c r="A90" s="111" t="s">
        <v>105</v>
      </c>
      <c r="B90" s="110">
        <v>89</v>
      </c>
      <c r="C90" s="110">
        <v>4</v>
      </c>
      <c r="D90" s="110">
        <v>1</v>
      </c>
      <c r="E90" s="110">
        <v>0</v>
      </c>
      <c r="F90" s="110">
        <v>3</v>
      </c>
      <c r="G90" s="110">
        <v>1</v>
      </c>
      <c r="H90" s="110">
        <v>2800</v>
      </c>
    </row>
    <row r="91" spans="1:8" x14ac:dyDescent="0.2">
      <c r="A91" s="111" t="s">
        <v>124</v>
      </c>
      <c r="B91" s="110">
        <v>90</v>
      </c>
      <c r="C91" s="110">
        <v>4</v>
      </c>
      <c r="D91" s="110">
        <v>1</v>
      </c>
      <c r="E91" s="110">
        <v>0</v>
      </c>
      <c r="F91" s="110">
        <v>4</v>
      </c>
      <c r="G91" s="110">
        <v>1</v>
      </c>
      <c r="H91" s="110">
        <v>2800</v>
      </c>
    </row>
    <row r="92" spans="1:8" x14ac:dyDescent="0.2">
      <c r="A92" s="111" t="s">
        <v>157</v>
      </c>
      <c r="B92" s="110">
        <v>91</v>
      </c>
      <c r="C92" s="110">
        <v>4</v>
      </c>
      <c r="D92" s="110">
        <v>1</v>
      </c>
      <c r="E92" s="110">
        <v>0</v>
      </c>
      <c r="F92" s="110">
        <v>5</v>
      </c>
      <c r="G92" s="110">
        <v>1</v>
      </c>
      <c r="H92" s="110">
        <v>2680</v>
      </c>
    </row>
    <row r="93" spans="1:8" x14ac:dyDescent="0.2">
      <c r="A93" s="111" t="s">
        <v>107</v>
      </c>
      <c r="B93" s="110">
        <v>92</v>
      </c>
      <c r="C93" s="110">
        <v>4</v>
      </c>
      <c r="D93" s="110">
        <v>1</v>
      </c>
      <c r="E93" s="110">
        <v>1</v>
      </c>
      <c r="F93" s="110">
        <v>0</v>
      </c>
      <c r="G93" s="110">
        <v>1</v>
      </c>
      <c r="H93" s="110">
        <v>2400</v>
      </c>
    </row>
    <row r="94" spans="1:8" x14ac:dyDescent="0.2">
      <c r="A94" s="111" t="s">
        <v>108</v>
      </c>
      <c r="B94" s="110">
        <v>93</v>
      </c>
      <c r="C94" s="110">
        <v>4</v>
      </c>
      <c r="D94" s="110">
        <v>1</v>
      </c>
      <c r="E94" s="110">
        <v>1</v>
      </c>
      <c r="F94" s="110">
        <v>2</v>
      </c>
      <c r="G94" s="110">
        <v>1</v>
      </c>
      <c r="H94" s="110">
        <v>2400</v>
      </c>
    </row>
    <row r="95" spans="1:8" x14ac:dyDescent="0.2">
      <c r="A95" s="111" t="s">
        <v>109</v>
      </c>
      <c r="B95" s="110">
        <v>94</v>
      </c>
      <c r="C95" s="110">
        <v>4</v>
      </c>
      <c r="D95" s="110">
        <v>1</v>
      </c>
      <c r="E95" s="110">
        <v>1</v>
      </c>
      <c r="F95" s="110">
        <v>3</v>
      </c>
      <c r="G95" s="110">
        <v>1</v>
      </c>
      <c r="H95" s="110">
        <v>2400</v>
      </c>
    </row>
    <row r="96" spans="1:8" x14ac:dyDescent="0.2">
      <c r="A96" s="111" t="s">
        <v>125</v>
      </c>
      <c r="B96" s="110">
        <v>95</v>
      </c>
      <c r="C96" s="110">
        <v>4</v>
      </c>
      <c r="D96" s="110">
        <v>1</v>
      </c>
      <c r="E96" s="110">
        <v>1</v>
      </c>
      <c r="F96" s="110">
        <v>4</v>
      </c>
      <c r="G96" s="110">
        <v>1</v>
      </c>
      <c r="H96" s="110">
        <v>2400</v>
      </c>
    </row>
    <row r="97" spans="1:8" x14ac:dyDescent="0.2">
      <c r="A97" s="111" t="s">
        <v>158</v>
      </c>
      <c r="B97" s="110">
        <v>96</v>
      </c>
      <c r="C97" s="110">
        <v>4</v>
      </c>
      <c r="D97" s="110">
        <v>1</v>
      </c>
      <c r="E97" s="110">
        <v>1</v>
      </c>
      <c r="F97" s="110">
        <v>5</v>
      </c>
      <c r="G97" s="110">
        <v>1</v>
      </c>
      <c r="H97" s="110">
        <v>2400</v>
      </c>
    </row>
  </sheetData>
  <sheetProtection password="CBD2" sheet="1" objects="1" scenarios="1" selectLockedCells="1" selectUnlockedCells="1"/>
  <pageMargins left="0.7" right="0.7" top="0.75" bottom="0.75" header="0.3" footer="0.3"/>
  <pageSetup paperSize="9" orientation="portrait" horizontalDpi="300" verticalDpi="0" r:id="rId1"/>
  <ignoredErrors>
    <ignoredError sqref="A2 A3:A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7</vt:i4>
      </vt:variant>
    </vt:vector>
  </HeadingPairs>
  <TitlesOfParts>
    <vt:vector size="10" baseType="lpstr">
      <vt:lpstr>Foglio1</vt:lpstr>
      <vt:lpstr>Foglio2</vt:lpstr>
      <vt:lpstr>Foglio3</vt:lpstr>
      <vt:lpstr>Alumno</vt:lpstr>
      <vt:lpstr>EDA</vt:lpstr>
      <vt:lpstr>InvoicePublic</vt:lpstr>
      <vt:lpstr>Position</vt:lpstr>
      <vt:lpstr>Schools</vt:lpstr>
      <vt:lpstr>Text_Mining</vt:lpstr>
      <vt:lpstr>TM</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Nino Miceli</cp:lastModifiedBy>
  <cp:lastPrinted>2021-02-01T11:38:10Z</cp:lastPrinted>
  <dcterms:created xsi:type="dcterms:W3CDTF">2012-01-26T17:31:17Z</dcterms:created>
  <dcterms:modified xsi:type="dcterms:W3CDTF">2021-02-01T11:38:41Z</dcterms:modified>
</cp:coreProperties>
</file>